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0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<sst xmlns="http://schemas.openxmlformats.org/spreadsheetml/2006/main" count="776" uniqueCount="383">
  <si>
    <t>KRYCÍ LIST ROZPOČTU</t>
  </si>
  <si>
    <t>Název stavby</t>
  </si>
  <si>
    <t>Spojení dvou bytů v jeden</t>
  </si>
  <si>
    <t>JKSO</t>
  </si>
  <si>
    <t xml:space="preserve"> </t>
  </si>
  <si>
    <t>Kód stavby</t>
  </si>
  <si>
    <t>hodkovicky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</si>
  <si>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</si>
  <si>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</si>
  <si>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</si>
  <si>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</si>
  <si>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</si>
  <si>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</si>
  <si>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</si>
  <si>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</si>
  <si>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</si>
  <si>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</si>
  <si>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</si>
  <si>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Tomáš a Jana Velínští,Staré Holice,Na Balkáně 416</t>
  </si>
  <si>
    <t>Projektant</t>
  </si>
  <si>
    <t>DOMY JINAK,arch. kancelář Praha 6</t>
  </si>
  <si>
    <t>Zhotovitel</t>
  </si>
  <si>
    <t>Rozpočet číslo</t>
  </si>
  <si>
    <t>Zpracoval</t>
  </si>
  <si>
    <t>Dne</t>
  </si>
  <si>
    <t>14.07.2011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</si>
  <si>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</si>
  <si>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</si>
  <si>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</si>
  <si>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</si>
  <si>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</si>
  <si>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</si>
  <si>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</si>
  <si>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</si>
  <si>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</si>
  <si>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</si>
  <si>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</si>
  <si>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</si>
  <si>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</si>
  <si>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</si>
  <si>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</si>
  <si>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</si>
  <si>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</si>
  <si>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</si>
  <si>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</si>
  <si>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</si>
  <si>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</si>
  <si>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</si>
  <si>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</si>
  <si>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</si>
  <si>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</si>
  <si>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</si>
  <si>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</si>
  <si>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</si>
  <si>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</si>
  <si>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</si>
  <si>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</si>
  <si>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</si>
  <si>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</si>
  <si>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</si>
  <si>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</si>
  <si>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</si>
  <si>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</si>
  <si>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</si>
  <si>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</si>
  <si>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</si>
  <si>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</si>
  <si>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</si>
  <si>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</si>
  <si>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</si>
  <si>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</si>
  <si>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</si>
  <si>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</si>
  <si>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</si>
  <si>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</si>
  <si>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</si>
  <si>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</si>
  <si>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</si>
  <si>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</si>
  <si>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</si>
  <si>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</si>
  <si>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</si>
  <si>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19.7.2011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</si>
  <si>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</si>
  <si>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</si>
  <si>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</si>
  <si>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</si>
  <si>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</si>
  <si>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</si>
  <si>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</si>
  <si>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</si>
  <si>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</si>
  <si>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</si>
  <si>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</si>
  <si>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</si>
  <si>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</si>
  <si>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</si>
  <si>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</si>
  <si>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</si>
  <si>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</si>
  <si>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</si>
  <si>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</si>
  <si>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</si>
  <si>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</si>
  <si>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</si>
  <si>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</si>
  <si>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</si>
  <si>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</si>
  <si>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</si>
  <si>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</si>
  <si>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</si>
  <si>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311274133</t>
  </si>
  <si>
    <t>Zdivo nosné tl 300 mm z tvárnic LIAPOR VZ na pero a drážku</t>
  </si>
  <si>
    <t>m3</t>
  </si>
  <si>
    <t>2</t>
  </si>
  <si>
    <t>342248110</t>
  </si>
  <si>
    <t>Příčky POROTHERM tl 80 mm pevnosti P 10 na MVC</t>
  </si>
  <si>
    <t>m2</t>
  </si>
  <si>
    <t>342248131</t>
  </si>
  <si>
    <t>Příčky zvukově izolační POROTHERM tl 115 mm pevnosti P10 na MVC</t>
  </si>
  <si>
    <t>6</t>
  </si>
  <si>
    <t>Úpravy povrchů, podlahy a osazování výplní</t>
  </si>
  <si>
    <t>4</t>
  </si>
  <si>
    <t>014</t>
  </si>
  <si>
    <t>611421231</t>
  </si>
  <si>
    <t>Oprava vnitřních omítek vápenných štukových stropů ŽB rovných v rozsahu do 10 %</t>
  </si>
  <si>
    <t>5</t>
  </si>
  <si>
    <t>612311141</t>
  </si>
  <si>
    <t>Vápenná omítka štuková dvouvrstvá vnitřních stěn nanášená ručně</t>
  </si>
  <si>
    <t>612421331</t>
  </si>
  <si>
    <t>Oprava vnitřních omítek štukových stěn MV v rozsahu do 30 %</t>
  </si>
  <si>
    <t>7</t>
  </si>
  <si>
    <t>619991011</t>
  </si>
  <si>
    <t>Obalení konstrukcí a prvků fólií přilepenou lepící páskou</t>
  </si>
  <si>
    <t>9</t>
  </si>
  <si>
    <t>Ostatní konstrukce a práce-bourání</t>
  </si>
  <si>
    <t>8</t>
  </si>
  <si>
    <t>003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</si>
  <si>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</si>
  <si>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</si>
  <si>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</si>
  <si>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</si>
  <si>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10</t>
  </si>
  <si>
    <t>9533111</t>
  </si>
  <si>
    <t>Zdnické přípomoce</t>
  </si>
  <si>
    <t>kpl</t>
  </si>
  <si>
    <t>11</t>
  </si>
  <si>
    <t>013</t>
  </si>
  <si>
    <t>962031133</t>
  </si>
  <si>
    <t xml:space="preserve">Bourání příček z cihel pálených na MVC </t>
  </si>
  <si>
    <t>12</t>
  </si>
  <si>
    <t>965031</t>
  </si>
  <si>
    <t>Odstranění podkladu -spojovací vrstvy pod dlažbou</t>
  </si>
  <si>
    <t>13</t>
  </si>
  <si>
    <t>968071125</t>
  </si>
  <si>
    <t>Vyvěšení nebo zavěšení  křídel dveří pl do 2 m2</t>
  </si>
  <si>
    <t>kus</t>
  </si>
  <si>
    <t>14</t>
  </si>
  <si>
    <t>968072455</t>
  </si>
  <si>
    <t>Vybourání kovových dveřních zárubní pl do 2 m2</t>
  </si>
  <si>
    <t>15</t>
  </si>
  <si>
    <t>977211113</t>
  </si>
  <si>
    <t>Řezání ŽB konstrukcí hl do 420 mm stěnovou pilou do průměru výztuže 16 mm</t>
  </si>
  <si>
    <t>m</t>
  </si>
  <si>
    <t>16</t>
  </si>
  <si>
    <t>978011121</t>
  </si>
  <si>
    <t>Otlučení vnitřních omítek MV nebo MVC stropů o rozsahu do 10 %</t>
  </si>
  <si>
    <t>17</t>
  </si>
  <si>
    <t>978021141</t>
  </si>
  <si>
    <t>Otlučení cementových omítek vnitřních stěn o rozsahu do 30 %</t>
  </si>
  <si>
    <t>18</t>
  </si>
  <si>
    <t>979081111</t>
  </si>
  <si>
    <t>Odvoz suti a vybouraných hmot na skládku včetně poplatku</t>
  </si>
  <si>
    <t>t</t>
  </si>
  <si>
    <t>99</t>
  </si>
  <si>
    <t>Přesun hmot</t>
  </si>
  <si>
    <t>19</t>
  </si>
  <si>
    <t>998011003</t>
  </si>
  <si>
    <t>Přesun hmot pro budovy zděné v do 24 m</t>
  </si>
  <si>
    <t>Práce a dodávky PSV</t>
  </si>
  <si>
    <t>721</t>
  </si>
  <si>
    <t>Zdravotechnika - vnitřní kanalizace</t>
  </si>
  <si>
    <t>20</t>
  </si>
  <si>
    <t>7211733</t>
  </si>
  <si>
    <t>Potrubí kanalizační plastové - úpravy (demontáž starého,montáž noovéhoi)</t>
  </si>
  <si>
    <t>722</t>
  </si>
  <si>
    <t>Zdravotechnika - vnitřní vodovod</t>
  </si>
  <si>
    <t>21</t>
  </si>
  <si>
    <t>7221731</t>
  </si>
  <si>
    <t>Potrubí vodovodní plastové  - demontáž starého,montáž nového</t>
  </si>
  <si>
    <t>725</t>
  </si>
  <si>
    <t>Zdravotechnika - zařizovací předměty</t>
  </si>
  <si>
    <t>22</t>
  </si>
  <si>
    <t>725110811</t>
  </si>
  <si>
    <t>Demontáž klozetů splachovací s nádrží</t>
  </si>
  <si>
    <t>soubor</t>
  </si>
  <si>
    <t>23</t>
  </si>
  <si>
    <t>725111131</t>
  </si>
  <si>
    <t>WC včetně  geberit</t>
  </si>
  <si>
    <t>24</t>
  </si>
  <si>
    <t>725210821</t>
  </si>
  <si>
    <t>Demontáž umyvadel bez výtokových armatur</t>
  </si>
  <si>
    <t>25</t>
  </si>
  <si>
    <t>7252116</t>
  </si>
  <si>
    <t>Espase  dvojumyvadlo 125 cm</t>
  </si>
  <si>
    <t>26</t>
  </si>
  <si>
    <t>725211705</t>
  </si>
  <si>
    <t>Umývátko keramické rohové 450 mm</t>
  </si>
  <si>
    <t>27</t>
  </si>
  <si>
    <t>725220841</t>
  </si>
  <si>
    <t>Demontáž van ocelová rohová</t>
  </si>
  <si>
    <t>28</t>
  </si>
  <si>
    <t>7252211</t>
  </si>
  <si>
    <t>Vana Zita z litého mramoru 170x85x56</t>
  </si>
  <si>
    <t>29</t>
  </si>
  <si>
    <t>725240811</t>
  </si>
  <si>
    <t>Demontáž kabin sprchových bez výtokových armatur</t>
  </si>
  <si>
    <t>30</t>
  </si>
  <si>
    <t>7252411</t>
  </si>
  <si>
    <t>Sprchový kout   s dveřmi upravenými na říři 845 mm</t>
  </si>
  <si>
    <t>31</t>
  </si>
  <si>
    <t>725311113</t>
  </si>
  <si>
    <t>Dřez jednoduchý smaltovaný se zápachovou uzávěrkou oválný s přepadem 450x380 mm</t>
  </si>
  <si>
    <t>32</t>
  </si>
  <si>
    <t>725821326</t>
  </si>
  <si>
    <t>Baterie dřezové stojánkové pákové s otáčivým kulatým ústím a délkou ramínka 265 mm</t>
  </si>
  <si>
    <t>33</t>
  </si>
  <si>
    <t>725822611</t>
  </si>
  <si>
    <t>Baterie umyvadlové stojánkové pákové bez výpusti</t>
  </si>
  <si>
    <t>34</t>
  </si>
  <si>
    <t>7258313</t>
  </si>
  <si>
    <t>Baterie vanová Rova  s podlahovým  připojením LOFT</t>
  </si>
  <si>
    <t>35</t>
  </si>
  <si>
    <t>998725203</t>
  </si>
  <si>
    <t>Přesun hmot procentní pro zařizovací předměty v objektech v do 24 m</t>
  </si>
  <si>
    <t>735</t>
  </si>
  <si>
    <t>Ústřední vytápění - otopná tělesa</t>
  </si>
  <si>
    <t>36</t>
  </si>
  <si>
    <t>731</t>
  </si>
  <si>
    <t>735151811</t>
  </si>
  <si>
    <t>Demontáž otopných těles a jejich přemístění dle nového PD včetně úprav a doplnění potrubí</t>
  </si>
  <si>
    <t>763</t>
  </si>
  <si>
    <t>Konstrukce montované z desek, dílců a panelů</t>
  </si>
  <si>
    <t>37</t>
  </si>
  <si>
    <t>763131451</t>
  </si>
  <si>
    <t>SDK podhled deska 1xH2 12,5 bez TI dvouvrstvá spodní kce profil CD+UD</t>
  </si>
  <si>
    <t>38</t>
  </si>
  <si>
    <t>763131831</t>
  </si>
  <si>
    <t>Demontáž SDK podhledu s jednovrstvou nosnou kcí z ocelových profilů opláštění jednoduché</t>
  </si>
  <si>
    <t>39</t>
  </si>
  <si>
    <t>763221227</t>
  </si>
  <si>
    <t>Sádrovláknitá stěna předsazená tl 147,5 mm CW+UW 125 desky 10+12,5 bez TI</t>
  </si>
  <si>
    <t>766</t>
  </si>
  <si>
    <t>Konstrukce truhlářské</t>
  </si>
  <si>
    <t>40</t>
  </si>
  <si>
    <t>766660002</t>
  </si>
  <si>
    <t>Montáž dveřních křídel otvíravých 1křídlových š přes 0,8 m do ocelové zárubně</t>
  </si>
  <si>
    <t>41</t>
  </si>
  <si>
    <t>M</t>
  </si>
  <si>
    <t>MAT</t>
  </si>
  <si>
    <t>611601580</t>
  </si>
  <si>
    <t>42</t>
  </si>
  <si>
    <t>611601880</t>
  </si>
  <si>
    <t>43</t>
  </si>
  <si>
    <t>611601920a</t>
  </si>
  <si>
    <t>dveře prosklené bezfalcové 1křídlové  80x210cm - dle výběru investora</t>
  </si>
  <si>
    <t>44</t>
  </si>
  <si>
    <t>766812830</t>
  </si>
  <si>
    <t>Demontáž kuchyňských linek dřevěných nebo kovových délky do 1,8 m</t>
  </si>
  <si>
    <t>45</t>
  </si>
  <si>
    <t>766812840</t>
  </si>
  <si>
    <t>Demontáž kuchyňských linek dřevěných nebo kovových délky do 2,1 m</t>
  </si>
  <si>
    <t>46</t>
  </si>
  <si>
    <t>998766203</t>
  </si>
  <si>
    <t>Přesun hmot procentní pro konstrukce truhlářské v objektech v do 24 m</t>
  </si>
  <si>
    <t>771</t>
  </si>
  <si>
    <t>Podlahy z dlaždic</t>
  </si>
  <si>
    <t>47</t>
  </si>
  <si>
    <t>771573810</t>
  </si>
  <si>
    <t>Demontáž podlah z dlaždic keramických lepených včetně ker. soklů</t>
  </si>
  <si>
    <t>48</t>
  </si>
  <si>
    <t>771574119</t>
  </si>
  <si>
    <t>Montáž podlah keramických režných hladkých lepených flexibilním lepidlem do 50 ks/m2</t>
  </si>
  <si>
    <t>49</t>
  </si>
  <si>
    <t>597610040</t>
  </si>
  <si>
    <t>obkládačky keramické dle výběru investora</t>
  </si>
  <si>
    <t>50</t>
  </si>
  <si>
    <t>247472040</t>
  </si>
  <si>
    <t xml:space="preserve">lepidlo keramických obkladů a dlažeb, </t>
  </si>
  <si>
    <t>51</t>
  </si>
  <si>
    <t>771579191</t>
  </si>
  <si>
    <t>Příplatek k montáž podlah keramických za plochu do 5 m2</t>
  </si>
  <si>
    <t>52</t>
  </si>
  <si>
    <t>771579196</t>
  </si>
  <si>
    <t>Příplatek k montáž podlah keramických za spárování tmelem dvousložkovým</t>
  </si>
  <si>
    <t>53</t>
  </si>
  <si>
    <t>771990111</t>
  </si>
  <si>
    <t xml:space="preserve">Vyrovnání podkladu samonivelační stěrkou </t>
  </si>
  <si>
    <t>54</t>
  </si>
  <si>
    <t>998771203</t>
  </si>
  <si>
    <t>Přesun hmot procentní pro podlahy z dlaždic v objektech v do 24 m</t>
  </si>
  <si>
    <t>775</t>
  </si>
  <si>
    <t>Podlahy skládané (parkety, vlysy, lamely aj.)</t>
  </si>
  <si>
    <t>55</t>
  </si>
  <si>
    <t>775413120</t>
  </si>
  <si>
    <t>Montáž podlahové lišty ze dřeva tvrdého nebo měkkého připevněné vruty s přetmelením</t>
  </si>
  <si>
    <t>56</t>
  </si>
  <si>
    <t>614181010</t>
  </si>
  <si>
    <t>lišta dřevěná  dle výběru investora</t>
  </si>
  <si>
    <t>57</t>
  </si>
  <si>
    <t>775521800</t>
  </si>
  <si>
    <t>Demontáž plovoucích podlah včetně kišt</t>
  </si>
  <si>
    <t>58</t>
  </si>
  <si>
    <t>775541111</t>
  </si>
  <si>
    <t>Montáž podlah plovoucích z lamel dýhovaných a laminovaných lepených v drážce š dílce do 150 mm</t>
  </si>
  <si>
    <t>59</t>
  </si>
  <si>
    <t>6119801</t>
  </si>
  <si>
    <t>podlaha dřev. plovoucí dle výběru investora</t>
  </si>
  <si>
    <t>60</t>
  </si>
  <si>
    <t>775591112</t>
  </si>
  <si>
    <t>Podložky pro plovoucí podlahy vyrovnávací a tlumící pěnové Mirelon tl 2 mm</t>
  </si>
  <si>
    <t>61</t>
  </si>
  <si>
    <t>998775203</t>
  </si>
  <si>
    <t>Přesun hmot procentní pro podlahy dřevěné v objektech v do 24 m</t>
  </si>
  <si>
    <t>776</t>
  </si>
  <si>
    <t>Podlahy povlakové</t>
  </si>
  <si>
    <t>62</t>
  </si>
  <si>
    <t>776511810</t>
  </si>
  <si>
    <t>Demontáž povlakových podlah lepených bez podložky</t>
  </si>
  <si>
    <t>781</t>
  </si>
  <si>
    <t>Dokončovací práce - obklady keramické</t>
  </si>
  <si>
    <t>63</t>
  </si>
  <si>
    <t>781473810</t>
  </si>
  <si>
    <t>Demontáž obkladů z obkladaček keramických lepených</t>
  </si>
  <si>
    <t>64</t>
  </si>
  <si>
    <t>781774117</t>
  </si>
  <si>
    <t>Montáž obkladů vnějších z dlaždic keramických do 35 ks/m2 lepených flexibilním lepidlem</t>
  </si>
  <si>
    <t>65</t>
  </si>
  <si>
    <t>597610010</t>
  </si>
  <si>
    <t>obkládačky keramické dlevýběru investora</t>
  </si>
  <si>
    <t>66</t>
  </si>
  <si>
    <t>67</t>
  </si>
  <si>
    <t>998781203</t>
  </si>
  <si>
    <t>Přesun hmot procentní pro obklady keramické v objektech v do 24 m</t>
  </si>
  <si>
    <t>784</t>
  </si>
  <si>
    <t>Dokončovací práce - malby</t>
  </si>
  <si>
    <t>68</t>
  </si>
  <si>
    <t>784402801</t>
  </si>
  <si>
    <t>Odstranění maleb oškrabáním v místnostech v do 3,8 m</t>
  </si>
  <si>
    <t>69</t>
  </si>
  <si>
    <t>784411301</t>
  </si>
  <si>
    <t>Pačokování vápenným mlékem se začištěním jednonásobné v místnostech v do 3,8 m</t>
  </si>
  <si>
    <t>70</t>
  </si>
  <si>
    <t>784453621</t>
  </si>
  <si>
    <t>Malby směsi PRIMALEX tekuté disperzní bílé omyvatelné dvojnásobné s penetrací místnost v do 3,8 m</t>
  </si>
  <si>
    <t>787</t>
  </si>
  <si>
    <t>Dokončovací práce - zasklívání</t>
  </si>
  <si>
    <t>71</t>
  </si>
  <si>
    <t>78718112</t>
  </si>
  <si>
    <t>Zasklívání stěn a příček sklem copilit v do 3 m</t>
  </si>
  <si>
    <t>72</t>
  </si>
  <si>
    <t>998787203</t>
  </si>
  <si>
    <t>Přesun hmot procentní pro zasklívání v objektech v do 24 m</t>
  </si>
  <si>
    <t>Práce a dodávky M</t>
  </si>
  <si>
    <t>21-M</t>
  </si>
  <si>
    <t>Elektromontáže</t>
  </si>
  <si>
    <t>73</t>
  </si>
  <si>
    <t>PK</t>
  </si>
  <si>
    <t>Demontáž původních rozvodů, montáž a dodávka nových rozvodu,jištočové skříňky a světel - předpoklad</t>
  </si>
  <si>
    <t>24-M</t>
  </si>
  <si>
    <t>Montáže vzduchotechnických zařízení</t>
  </si>
  <si>
    <t>74</t>
  </si>
  <si>
    <t>demontáž plvodních, nová digestoř,2x nový větrák,nové rozvody v podhledech</t>
  </si>
  <si>
    <t>75</t>
  </si>
  <si>
    <t>30a</t>
  </si>
  <si>
    <t>montáž nového odvětrávacího zařízení</t>
  </si>
  <si>
    <t>76</t>
  </si>
  <si>
    <t>ventilátory</t>
  </si>
  <si>
    <t>77</t>
  </si>
  <si>
    <t>odvětrávací potrubé</t>
  </si>
  <si>
    <t xml:space="preserve">Praha 4,  U Zátiší </t>
  </si>
  <si>
    <t>dveře dřevěné vnitřní bezfalcové 1křídlové  70x210cm - dle výběru investora</t>
  </si>
  <si>
    <t>dveře dřevěné vnitřní bezfalcové 1křídlové  80x210cm dle výběru investora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</si>
</sst>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30">
      <selection activeCell="U44" sqref="U4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421875" style="2" customWidth="1"/>
    <col min="6" max="6" width="0.42578125" style="2" customWidth="1"/>
    <col min="7" max="7" width="2.421875" style="2" customWidth="1"/>
    <col min="8" max="8" width="2.7109375" style="2" customWidth="1"/>
    <col min="9" max="9" width="9.71093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421875" style="2" customWidth="1"/>
    <col min="19" max="19" width="0.425781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7</v>
      </c>
      <c r="C7" s="17"/>
      <c r="D7" s="17"/>
      <c r="E7" s="27" t="s">
        <v>4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7" t="s">
        <v>4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10</v>
      </c>
      <c r="C9" s="17"/>
      <c r="D9" s="17"/>
      <c r="E9" s="28" t="s">
        <v>4</v>
      </c>
      <c r="F9" s="29"/>
      <c r="G9" s="29"/>
      <c r="H9" s="29"/>
      <c r="I9" s="29"/>
      <c r="J9" s="30"/>
      <c r="K9" s="17"/>
      <c r="L9" s="17"/>
      <c r="M9" s="17"/>
      <c r="N9" s="17"/>
      <c r="O9" s="17" t="s">
        <v>11</v>
      </c>
      <c r="P9" s="31" t="s">
        <v>380</v>
      </c>
      <c r="Q9" s="32"/>
      <c r="R9" s="30"/>
      <c r="S9" s="22"/>
    </row>
    <row r="10" spans="1:19" ht="17.25" customHeight="1" hidden="1">
      <c r="A10" s="16"/>
      <c r="B10" s="17" t="s">
        <v>12</v>
      </c>
      <c r="C10" s="17"/>
      <c r="D10" s="17"/>
      <c r="E10" s="33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13</v>
      </c>
      <c r="C11" s="17"/>
      <c r="D11" s="17"/>
      <c r="E11" s="33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14</v>
      </c>
      <c r="C12" s="17"/>
      <c r="D12" s="17"/>
      <c r="E12" s="33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3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3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3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3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3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3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3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3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3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3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3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3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15</v>
      </c>
      <c r="P25" s="17" t="s">
        <v>16</v>
      </c>
      <c r="Q25" s="17"/>
      <c r="R25" s="17"/>
      <c r="S25" s="22"/>
    </row>
    <row r="26" spans="1:19" ht="17.25" customHeight="1">
      <c r="A26" s="16"/>
      <c r="B26" s="17" t="s">
        <v>17</v>
      </c>
      <c r="C26" s="17"/>
      <c r="D26" s="17"/>
      <c r="E26" s="18" t="s">
        <v>18</v>
      </c>
      <c r="F26" s="19"/>
      <c r="G26" s="19"/>
      <c r="H26" s="19"/>
      <c r="I26" s="19"/>
      <c r="J26" s="20"/>
      <c r="K26" s="17"/>
      <c r="L26" s="17"/>
      <c r="M26" s="17"/>
      <c r="N26" s="17"/>
      <c r="O26" s="34"/>
      <c r="P26" s="35"/>
      <c r="Q26" s="36"/>
      <c r="R26" s="37"/>
      <c r="S26" s="22"/>
    </row>
    <row r="27" spans="1:19" ht="17.25" customHeight="1">
      <c r="A27" s="16"/>
      <c r="B27" s="17" t="s">
        <v>19</v>
      </c>
      <c r="C27" s="17"/>
      <c r="D27" s="17"/>
      <c r="E27" s="23" t="s">
        <v>20</v>
      </c>
      <c r="F27" s="17"/>
      <c r="G27" s="17"/>
      <c r="H27" s="17"/>
      <c r="I27" s="17"/>
      <c r="J27" s="24"/>
      <c r="K27" s="17"/>
      <c r="L27" s="17"/>
      <c r="M27" s="17"/>
      <c r="N27" s="17"/>
      <c r="O27" s="34"/>
      <c r="P27" s="35"/>
      <c r="Q27" s="36"/>
      <c r="R27" s="37"/>
      <c r="S27" s="22"/>
    </row>
    <row r="28" spans="1:19" ht="17.25" customHeight="1">
      <c r="A28" s="16"/>
      <c r="B28" s="17" t="s">
        <v>21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4"/>
      <c r="P28" s="35"/>
      <c r="Q28" s="36"/>
      <c r="R28" s="37"/>
      <c r="S28" s="22"/>
    </row>
    <row r="29" spans="1:19" ht="17.25" customHeight="1">
      <c r="A29" s="16"/>
      <c r="B29" s="17"/>
      <c r="C29" s="17"/>
      <c r="D29" s="17"/>
      <c r="E29" s="31"/>
      <c r="F29" s="29"/>
      <c r="G29" s="29"/>
      <c r="H29" s="29"/>
      <c r="I29" s="29"/>
      <c r="J29" s="30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8" t="s">
        <v>22</v>
      </c>
      <c r="F30" s="17"/>
      <c r="G30" s="17" t="s">
        <v>23</v>
      </c>
      <c r="H30" s="17"/>
      <c r="I30" s="17"/>
      <c r="J30" s="17"/>
      <c r="K30" s="17"/>
      <c r="L30" s="17"/>
      <c r="M30" s="17"/>
      <c r="N30" s="17"/>
      <c r="O30" s="38" t="s">
        <v>24</v>
      </c>
      <c r="P30" s="26"/>
      <c r="Q30" s="26"/>
      <c r="R30" s="39"/>
      <c r="S30" s="22"/>
    </row>
    <row r="31" spans="1:19" ht="17.25" customHeight="1">
      <c r="A31" s="16"/>
      <c r="B31" s="17"/>
      <c r="C31" s="17"/>
      <c r="D31" s="17"/>
      <c r="E31" s="34"/>
      <c r="F31" s="17"/>
      <c r="G31" s="35"/>
      <c r="H31" s="40"/>
      <c r="I31" s="41"/>
      <c r="J31" s="17"/>
      <c r="K31" s="17"/>
      <c r="L31" s="17"/>
      <c r="M31" s="17"/>
      <c r="N31" s="17"/>
      <c r="O31" s="42" t="s">
        <v>25</v>
      </c>
      <c r="P31" s="26"/>
      <c r="Q31" s="26"/>
      <c r="R31" s="43"/>
      <c r="S31" s="22"/>
    </row>
    <row r="32" spans="1:19" ht="8.25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20.25" customHeight="1">
      <c r="A33" s="47"/>
      <c r="B33" s="48"/>
      <c r="C33" s="48"/>
      <c r="D33" s="48"/>
      <c r="E33" s="49" t="s">
        <v>26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50"/>
    </row>
    <row r="34" spans="1:19" ht="20.25" customHeight="1">
      <c r="A34" s="51" t="s">
        <v>27</v>
      </c>
      <c r="B34" s="52"/>
      <c r="C34" s="52"/>
      <c r="D34" s="53"/>
      <c r="E34" s="54" t="s">
        <v>28</v>
      </c>
      <c r="F34" s="53"/>
      <c r="G34" s="54" t="s">
        <v>29</v>
      </c>
      <c r="H34" s="52"/>
      <c r="I34" s="53"/>
      <c r="J34" s="54" t="s">
        <v>30</v>
      </c>
      <c r="K34" s="52"/>
      <c r="L34" s="54" t="s">
        <v>31</v>
      </c>
      <c r="M34" s="52"/>
      <c r="N34" s="52"/>
      <c r="O34" s="53"/>
      <c r="P34" s="54" t="s">
        <v>32</v>
      </c>
      <c r="Q34" s="52"/>
      <c r="R34" s="52"/>
      <c r="S34" s="55"/>
    </row>
    <row r="35" spans="1:19" ht="20.25" customHeight="1">
      <c r="A35" s="56"/>
      <c r="B35" s="57"/>
      <c r="C35" s="57"/>
      <c r="D35" s="58">
        <v>0</v>
      </c>
      <c r="E35" s="59">
        <f>IF(D35=0,0,R47/D35)</f>
        <v>0</v>
      </c>
      <c r="F35" s="60"/>
      <c r="G35" s="61"/>
      <c r="H35" s="57"/>
      <c r="I35" s="58">
        <v>0</v>
      </c>
      <c r="J35" s="59">
        <f>IF(I35=0,0,R47/I35)</f>
        <v>0</v>
      </c>
      <c r="K35" s="62"/>
      <c r="L35" s="61"/>
      <c r="M35" s="57"/>
      <c r="N35" s="57"/>
      <c r="O35" s="58">
        <v>0</v>
      </c>
      <c r="P35" s="61"/>
      <c r="Q35" s="57"/>
      <c r="R35" s="63">
        <f>IF(O35=0,0,R47/O35)</f>
        <v>0</v>
      </c>
      <c r="S35" s="64"/>
    </row>
    <row r="36" spans="1:19" ht="20.25" customHeight="1">
      <c r="A36" s="47"/>
      <c r="B36" s="48"/>
      <c r="C36" s="48"/>
      <c r="D36" s="48"/>
      <c r="E36" s="49" t="s">
        <v>33</v>
      </c>
      <c r="F36" s="48"/>
      <c r="G36" s="48"/>
      <c r="H36" s="48"/>
      <c r="I36" s="48"/>
      <c r="J36" s="65" t="s">
        <v>34</v>
      </c>
      <c r="K36" s="48"/>
      <c r="L36" s="48"/>
      <c r="M36" s="48"/>
      <c r="N36" s="48"/>
      <c r="O36" s="48"/>
      <c r="P36" s="48"/>
      <c r="Q36" s="48"/>
      <c r="R36" s="48"/>
      <c r="S36" s="50"/>
    </row>
    <row r="37" spans="1:19" ht="20.25" customHeight="1">
      <c r="A37" s="66" t="s">
        <v>35</v>
      </c>
      <c r="B37" s="67"/>
      <c r="C37" s="68" t="s">
        <v>36</v>
      </c>
      <c r="D37" s="69"/>
      <c r="E37" s="69"/>
      <c r="F37" s="70"/>
      <c r="G37" s="66" t="s">
        <v>37</v>
      </c>
      <c r="H37" s="71"/>
      <c r="I37" s="68" t="s">
        <v>38</v>
      </c>
      <c r="J37" s="69"/>
      <c r="K37" s="69"/>
      <c r="L37" s="66" t="s">
        <v>39</v>
      </c>
      <c r="M37" s="71"/>
      <c r="N37" s="68" t="s">
        <v>40</v>
      </c>
      <c r="O37" s="69"/>
      <c r="P37" s="69"/>
      <c r="Q37" s="69"/>
      <c r="R37" s="69"/>
      <c r="S37" s="70"/>
    </row>
    <row r="38" spans="1:19" ht="20.25" customHeight="1">
      <c r="A38" s="72">
        <v>1</v>
      </c>
      <c r="B38" s="73" t="s">
        <v>41</v>
      </c>
      <c r="C38" s="20"/>
      <c r="D38" s="74" t="s">
        <v>42</v>
      </c>
      <c r="E38" s="75">
        <f>SUMIF(Rozpocet!O5:O112,8,Rozpocet!I5:I112)</f>
        <v>0</v>
      </c>
      <c r="F38" s="76"/>
      <c r="G38" s="72">
        <v>8</v>
      </c>
      <c r="H38" s="77" t="s">
        <v>43</v>
      </c>
      <c r="I38" s="37"/>
      <c r="J38" s="78">
        <v>0</v>
      </c>
      <c r="K38" s="79"/>
      <c r="L38" s="72">
        <v>13</v>
      </c>
      <c r="M38" s="35" t="s">
        <v>44</v>
      </c>
      <c r="N38" s="40"/>
      <c r="O38" s="40"/>
      <c r="P38" s="80">
        <f>M48</f>
        <v>10</v>
      </c>
      <c r="Q38" s="81" t="s">
        <v>45</v>
      </c>
      <c r="R38" s="75">
        <v>0</v>
      </c>
      <c r="S38" s="76"/>
    </row>
    <row r="39" spans="1:19" ht="20.25" customHeight="1">
      <c r="A39" s="72">
        <v>2</v>
      </c>
      <c r="B39" s="82"/>
      <c r="C39" s="30"/>
      <c r="D39" s="74" t="s">
        <v>46</v>
      </c>
      <c r="E39" s="75">
        <f>SUMIF(Rozpocet!O10:O112,4,Rozpocet!I10:I112)</f>
        <v>0</v>
      </c>
      <c r="F39" s="76"/>
      <c r="G39" s="72">
        <v>9</v>
      </c>
      <c r="H39" s="17" t="s">
        <v>47</v>
      </c>
      <c r="I39" s="74"/>
      <c r="J39" s="78">
        <v>0</v>
      </c>
      <c r="K39" s="79"/>
      <c r="L39" s="72">
        <v>14</v>
      </c>
      <c r="M39" s="35" t="s">
        <v>48</v>
      </c>
      <c r="N39" s="40"/>
      <c r="O39" s="40"/>
      <c r="P39" s="80">
        <f>M48</f>
        <v>10</v>
      </c>
      <c r="Q39" s="81" t="s">
        <v>45</v>
      </c>
      <c r="R39" s="75">
        <v>0</v>
      </c>
      <c r="S39" s="76"/>
    </row>
    <row r="40" spans="1:19" ht="20.25" customHeight="1">
      <c r="A40" s="72">
        <v>3</v>
      </c>
      <c r="B40" s="73" t="s">
        <v>49</v>
      </c>
      <c r="C40" s="20"/>
      <c r="D40" s="74" t="s">
        <v>42</v>
      </c>
      <c r="E40" s="75">
        <f>SUMIF(Rozpocet!O11:O112,32,Rozpocet!I11:I112)</f>
        <v>0</v>
      </c>
      <c r="F40" s="76"/>
      <c r="G40" s="72">
        <v>10</v>
      </c>
      <c r="H40" s="77" t="s">
        <v>50</v>
      </c>
      <c r="I40" s="37"/>
      <c r="J40" s="78">
        <v>0</v>
      </c>
      <c r="K40" s="79"/>
      <c r="L40" s="72">
        <v>15</v>
      </c>
      <c r="M40" s="35" t="s">
        <v>51</v>
      </c>
      <c r="N40" s="40"/>
      <c r="O40" s="40"/>
      <c r="P40" s="80">
        <f>M48</f>
        <v>10</v>
      </c>
      <c r="Q40" s="81" t="s">
        <v>45</v>
      </c>
      <c r="R40" s="75">
        <v>0</v>
      </c>
      <c r="S40" s="76"/>
    </row>
    <row r="41" spans="1:19" ht="20.25" customHeight="1">
      <c r="A41" s="72">
        <v>4</v>
      </c>
      <c r="B41" s="82"/>
      <c r="C41" s="30"/>
      <c r="D41" s="74" t="s">
        <v>46</v>
      </c>
      <c r="E41" s="75">
        <f>SUMIF(Rozpocet!O12:O112,16,Rozpocet!I12:I112)+SUMIF(Rozpocet!O12:O112,128,Rozpocet!I12:I112)</f>
        <v>0</v>
      </c>
      <c r="F41" s="76"/>
      <c r="G41" s="72">
        <v>11</v>
      </c>
      <c r="H41" s="77"/>
      <c r="I41" s="37"/>
      <c r="J41" s="78">
        <v>0</v>
      </c>
      <c r="K41" s="79"/>
      <c r="L41" s="72">
        <v>16</v>
      </c>
      <c r="M41" s="35" t="s">
        <v>52</v>
      </c>
      <c r="N41" s="40"/>
      <c r="O41" s="40"/>
      <c r="P41" s="80">
        <f>M48</f>
        <v>10</v>
      </c>
      <c r="Q41" s="81" t="s">
        <v>45</v>
      </c>
      <c r="R41" s="75">
        <v>0</v>
      </c>
      <c r="S41" s="76"/>
    </row>
    <row r="42" spans="1:19" ht="20.25" customHeight="1">
      <c r="A42" s="72">
        <v>5</v>
      </c>
      <c r="B42" s="73" t="s">
        <v>53</v>
      </c>
      <c r="C42" s="20"/>
      <c r="D42" s="74" t="s">
        <v>42</v>
      </c>
      <c r="E42" s="75">
        <f>SUMIF(Rozpocet!O13:O112,256,Rozpocet!I13:I112)</f>
        <v>0</v>
      </c>
      <c r="F42" s="76"/>
      <c r="G42" s="83"/>
      <c r="H42" s="40"/>
      <c r="I42" s="37"/>
      <c r="J42" s="84"/>
      <c r="K42" s="79"/>
      <c r="L42" s="72">
        <v>17</v>
      </c>
      <c r="M42" s="35" t="s">
        <v>54</v>
      </c>
      <c r="N42" s="40"/>
      <c r="O42" s="40"/>
      <c r="P42" s="80">
        <f>M48</f>
        <v>10</v>
      </c>
      <c r="Q42" s="81" t="s">
        <v>45</v>
      </c>
      <c r="R42" s="75">
        <v>0</v>
      </c>
      <c r="S42" s="76"/>
    </row>
    <row r="43" spans="1:19" ht="20.25" customHeight="1">
      <c r="A43" s="72">
        <v>6</v>
      </c>
      <c r="B43" s="82"/>
      <c r="C43" s="30"/>
      <c r="D43" s="74" t="s">
        <v>46</v>
      </c>
      <c r="E43" s="75">
        <f>SUMIF(Rozpocet!O14:O112,64,Rozpocet!I14:I112)</f>
        <v>0</v>
      </c>
      <c r="F43" s="76"/>
      <c r="G43" s="83"/>
      <c r="H43" s="40"/>
      <c r="I43" s="37"/>
      <c r="J43" s="84"/>
      <c r="K43" s="79"/>
      <c r="L43" s="72">
        <v>18</v>
      </c>
      <c r="M43" s="77" t="s">
        <v>55</v>
      </c>
      <c r="N43" s="40"/>
      <c r="O43" s="40"/>
      <c r="P43" s="40"/>
      <c r="Q43" s="37"/>
      <c r="R43" s="75">
        <f>SUMIF(Rozpocet!O14:O112,1024,Rozpocet!I14:I112)</f>
        <v>0</v>
      </c>
      <c r="S43" s="76"/>
    </row>
    <row r="44" spans="1:19" ht="20.25" customHeight="1">
      <c r="A44" s="72">
        <v>7</v>
      </c>
      <c r="B44" s="85" t="s">
        <v>56</v>
      </c>
      <c r="C44" s="40"/>
      <c r="D44" s="37"/>
      <c r="E44" s="86">
        <f>SUM(E38:E43)</f>
        <v>0</v>
      </c>
      <c r="F44" s="50"/>
      <c r="G44" s="72">
        <v>12</v>
      </c>
      <c r="H44" s="85" t="s">
        <v>57</v>
      </c>
      <c r="I44" s="37"/>
      <c r="J44" s="87">
        <f>SUM(J38:J41)</f>
        <v>0</v>
      </c>
      <c r="K44" s="88"/>
      <c r="L44" s="72">
        <v>19</v>
      </c>
      <c r="M44" s="73" t="s">
        <v>58</v>
      </c>
      <c r="N44" s="19"/>
      <c r="O44" s="19"/>
      <c r="P44" s="19"/>
      <c r="Q44" s="89"/>
      <c r="R44" s="86">
        <f>SUM(R38:R43)</f>
        <v>0</v>
      </c>
      <c r="S44" s="50"/>
    </row>
    <row r="45" spans="1:19" ht="20.25" customHeight="1">
      <c r="A45" s="90">
        <v>20</v>
      </c>
      <c r="B45" s="91" t="s">
        <v>59</v>
      </c>
      <c r="C45" s="92"/>
      <c r="D45" s="93"/>
      <c r="E45" s="94">
        <f>SUMIF(Rozpocet!O14:O112,512,Rozpocet!I14:I112)</f>
        <v>0</v>
      </c>
      <c r="F45" s="46"/>
      <c r="G45" s="90">
        <v>21</v>
      </c>
      <c r="H45" s="91" t="s">
        <v>60</v>
      </c>
      <c r="I45" s="93"/>
      <c r="J45" s="75">
        <v>0</v>
      </c>
      <c r="K45" s="95">
        <f>M48</f>
        <v>10</v>
      </c>
      <c r="L45" s="90">
        <v>22</v>
      </c>
      <c r="M45" s="91" t="s">
        <v>61</v>
      </c>
      <c r="N45" s="92"/>
      <c r="O45" s="92"/>
      <c r="P45" s="92"/>
      <c r="Q45" s="93"/>
      <c r="R45" s="94">
        <f>SUMIF(Rozpocet!O14:O112,"&lt;4",Rozpocet!I14:I112)+SUMIF(Rozpocet!O14:O112,"&gt;1024",Rozpocet!I14:I112)</f>
        <v>0</v>
      </c>
      <c r="S45" s="46"/>
    </row>
    <row r="46" spans="1:19" ht="20.25" customHeight="1">
      <c r="A46" s="96" t="s">
        <v>19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6" t="s">
        <v>62</v>
      </c>
      <c r="M46" s="53"/>
      <c r="N46" s="68" t="s">
        <v>63</v>
      </c>
      <c r="O46" s="52"/>
      <c r="P46" s="52"/>
      <c r="Q46" s="52"/>
      <c r="R46" s="52"/>
      <c r="S46" s="55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2">
        <v>23</v>
      </c>
      <c r="M47" s="77" t="s">
        <v>64</v>
      </c>
      <c r="N47" s="40"/>
      <c r="O47" s="40"/>
      <c r="P47" s="40"/>
      <c r="Q47" s="76"/>
      <c r="R47" s="86">
        <f>ROUND(E44+J44+R44+E45+J45+R45,2)</f>
        <v>0</v>
      </c>
      <c r="S47" s="50"/>
    </row>
    <row r="48" spans="1:19" ht="20.25" customHeight="1">
      <c r="A48" s="100" t="s">
        <v>65</v>
      </c>
      <c r="B48" s="29"/>
      <c r="C48" s="29"/>
      <c r="D48" s="29"/>
      <c r="E48" s="29"/>
      <c r="F48" s="30"/>
      <c r="G48" s="101" t="s">
        <v>66</v>
      </c>
      <c r="H48" s="29"/>
      <c r="I48" s="29"/>
      <c r="J48" s="29"/>
      <c r="K48" s="29"/>
      <c r="L48" s="72">
        <v>24</v>
      </c>
      <c r="M48" s="102">
        <v>10</v>
      </c>
      <c r="N48" s="30" t="s">
        <v>45</v>
      </c>
      <c r="O48" s="103">
        <f>R47-O49</f>
        <v>0</v>
      </c>
      <c r="P48" s="40" t="s">
        <v>67</v>
      </c>
      <c r="Q48" s="37"/>
      <c r="R48" s="104">
        <f>ROUNDUP(O48*M48/100,1)</f>
        <v>0</v>
      </c>
      <c r="S48" s="105"/>
    </row>
    <row r="49" spans="1:19" ht="20.25" customHeight="1">
      <c r="A49" s="106" t="s">
        <v>17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2">
        <v>25</v>
      </c>
      <c r="M49" s="108">
        <v>20</v>
      </c>
      <c r="N49" s="37" t="s">
        <v>45</v>
      </c>
      <c r="O49" s="103">
        <f>ROUND(SUMIF(Rozpocet!N14:N112,M49,Rozpocet!I14:I112)+SUMIF(P38:P42,M49,R38:R42)+IF(K45=M49,J45,0),2)</f>
        <v>0</v>
      </c>
      <c r="P49" s="40" t="s">
        <v>67</v>
      </c>
      <c r="Q49" s="37"/>
      <c r="R49" s="75">
        <f>ROUNDUP(O49*M49/100,1)</f>
        <v>0</v>
      </c>
      <c r="S49" s="76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90">
        <v>26</v>
      </c>
      <c r="M50" s="109" t="s">
        <v>68</v>
      </c>
      <c r="N50" s="92"/>
      <c r="O50" s="92"/>
      <c r="P50" s="92"/>
      <c r="Q50" s="110"/>
      <c r="R50" s="111">
        <f>R47+R48+R49</f>
        <v>0</v>
      </c>
      <c r="S50" s="112"/>
    </row>
    <row r="51" spans="1:19" ht="20.25" customHeight="1">
      <c r="A51" s="100" t="s">
        <v>65</v>
      </c>
      <c r="B51" s="29"/>
      <c r="C51" s="29"/>
      <c r="D51" s="29"/>
      <c r="E51" s="29"/>
      <c r="F51" s="30"/>
      <c r="G51" s="101" t="s">
        <v>66</v>
      </c>
      <c r="H51" s="29"/>
      <c r="I51" s="29"/>
      <c r="J51" s="29"/>
      <c r="K51" s="29"/>
      <c r="L51" s="66" t="s">
        <v>69</v>
      </c>
      <c r="M51" s="53"/>
      <c r="N51" s="68" t="s">
        <v>70</v>
      </c>
      <c r="O51" s="52"/>
      <c r="P51" s="52"/>
      <c r="Q51" s="52"/>
      <c r="R51" s="113"/>
      <c r="S51" s="55"/>
    </row>
    <row r="52" spans="1:19" ht="20.25" customHeight="1">
      <c r="A52" s="106" t="s">
        <v>21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2">
        <v>27</v>
      </c>
      <c r="M52" s="77" t="s">
        <v>71</v>
      </c>
      <c r="N52" s="40"/>
      <c r="O52" s="40"/>
      <c r="P52" s="40"/>
      <c r="Q52" s="37"/>
      <c r="R52" s="75">
        <v>0</v>
      </c>
      <c r="S52" s="76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2">
        <v>28</v>
      </c>
      <c r="M53" s="77" t="s">
        <v>72</v>
      </c>
      <c r="N53" s="40"/>
      <c r="O53" s="40"/>
      <c r="P53" s="40"/>
      <c r="Q53" s="37"/>
      <c r="R53" s="75">
        <v>0</v>
      </c>
      <c r="S53" s="76"/>
    </row>
    <row r="54" spans="1:19" ht="20.25" customHeight="1">
      <c r="A54" s="114" t="s">
        <v>65</v>
      </c>
      <c r="B54" s="45"/>
      <c r="C54" s="45"/>
      <c r="D54" s="45"/>
      <c r="E54" s="45"/>
      <c r="F54" s="115"/>
      <c r="G54" s="116" t="s">
        <v>66</v>
      </c>
      <c r="H54" s="45"/>
      <c r="I54" s="45"/>
      <c r="J54" s="45"/>
      <c r="K54" s="45"/>
      <c r="L54" s="90">
        <v>29</v>
      </c>
      <c r="M54" s="91" t="s">
        <v>73</v>
      </c>
      <c r="N54" s="92"/>
      <c r="O54" s="92"/>
      <c r="P54" s="92"/>
      <c r="Q54" s="93"/>
      <c r="R54" s="59">
        <v>0</v>
      </c>
      <c r="S54" s="117"/>
    </row>
  </sheetData>
  <sheetProtection/>
  <printOptions verticalCentered="1"/>
  <pageMargins left="0.5905511975288391" right="0.5905511975288391" top="0.9055117964744568" bottom="0.9055117964744568" header="0" footer="0"/>
  <pageSetup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74</v>
      </c>
      <c r="B1" s="119"/>
      <c r="C1" s="119"/>
      <c r="D1" s="119"/>
      <c r="E1" s="119"/>
    </row>
    <row r="2" spans="1:5" ht="12" customHeight="1">
      <c r="A2" s="120" t="s">
        <v>75</v>
      </c>
      <c r="B2" s="121" t="str">
        <f>'Krycí list'!E5</f>
        <v>Spojení dvou bytů v jeden</v>
      </c>
      <c r="C2" s="122"/>
      <c r="D2" s="122"/>
      <c r="E2" s="122"/>
    </row>
    <row r="3" spans="1:5" ht="12" customHeight="1">
      <c r="A3" s="120" t="s">
        <v>76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77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78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79</v>
      </c>
      <c r="B7" s="121" t="str">
        <f>'Krycí list'!E26</f>
        <v>Tomáš a Jana Velínští,Staré Holice,Na Balkáně 416</v>
      </c>
      <c r="C7" s="123"/>
      <c r="D7" s="121"/>
      <c r="E7" s="124"/>
    </row>
    <row r="8" spans="1:5" ht="12" customHeight="1">
      <c r="A8" s="121" t="s">
        <v>80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81</v>
      </c>
      <c r="B9" s="121" t="s">
        <v>82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83</v>
      </c>
      <c r="B11" s="126" t="s">
        <v>84</v>
      </c>
      <c r="C11" s="127" t="s">
        <v>85</v>
      </c>
      <c r="D11" s="128" t="s">
        <v>86</v>
      </c>
      <c r="E11" s="127" t="s">
        <v>87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10.16046137</v>
      </c>
      <c r="E14" s="140">
        <f>Rozpocet!M14</f>
        <v>12.299875000000002</v>
      </c>
    </row>
    <row r="15" spans="1:5" s="136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5.46309932</v>
      </c>
      <c r="E15" s="144">
        <f>Rozpocet!M15</f>
        <v>0</v>
      </c>
    </row>
    <row r="16" spans="1:5" s="136" customFormat="1" ht="12.75" customHeight="1">
      <c r="A16" s="141" t="str">
        <f>Rozpocet!D19</f>
        <v>6</v>
      </c>
      <c r="B16" s="142" t="str">
        <f>Rozpocet!E19</f>
        <v>Úpravy povrchů, podlahy a osazování výplní</v>
      </c>
      <c r="C16" s="143">
        <f>Rozpocet!I19</f>
        <v>0</v>
      </c>
      <c r="D16" s="144">
        <f>Rozpocet!K19</f>
        <v>4.68199305</v>
      </c>
      <c r="E16" s="144">
        <f>Rozpocet!M19</f>
        <v>0</v>
      </c>
    </row>
    <row r="17" spans="1:5" s="136" customFormat="1" ht="12.75" customHeight="1">
      <c r="A17" s="141" t="str">
        <f>Rozpocet!D24</f>
        <v>9</v>
      </c>
      <c r="B17" s="142" t="str">
        <f>Rozpocet!E24</f>
        <v>Ostatní konstrukce a práce-bourání</v>
      </c>
      <c r="C17" s="143">
        <f>Rozpocet!I24</f>
        <v>0</v>
      </c>
      <c r="D17" s="144">
        <f>Rozpocet!K24</f>
        <v>0.015368999999999999</v>
      </c>
      <c r="E17" s="144">
        <f>Rozpocet!M24</f>
        <v>12.299875000000002</v>
      </c>
    </row>
    <row r="18" spans="1:5" s="136" customFormat="1" ht="12.75" customHeight="1">
      <c r="A18" s="145" t="str">
        <f>Rozpocet!D36</f>
        <v>99</v>
      </c>
      <c r="B18" s="146" t="str">
        <f>Rozpocet!E36</f>
        <v>Přesun hmot</v>
      </c>
      <c r="C18" s="147">
        <f>Rozpocet!I36</f>
        <v>0</v>
      </c>
      <c r="D18" s="148">
        <f>Rozpocet!K36</f>
        <v>0</v>
      </c>
      <c r="E18" s="148">
        <f>Rozpocet!M36</f>
        <v>0</v>
      </c>
    </row>
    <row r="19" spans="1:5" s="136" customFormat="1" ht="12.75" customHeight="1">
      <c r="A19" s="137" t="str">
        <f>Rozpocet!D38</f>
        <v>PSV</v>
      </c>
      <c r="B19" s="138" t="str">
        <f>Rozpocet!E38</f>
        <v>Práce a dodávky PSV</v>
      </c>
      <c r="C19" s="139">
        <f>Rozpocet!I38</f>
        <v>0</v>
      </c>
      <c r="D19" s="140">
        <f>Rozpocet!K38</f>
        <v>2.276918455</v>
      </c>
      <c r="E19" s="140">
        <f>Rozpocet!M38</f>
        <v>2.9432978000000003</v>
      </c>
    </row>
    <row r="20" spans="1:5" s="136" customFormat="1" ht="12.75" customHeight="1">
      <c r="A20" s="141" t="str">
        <f>Rozpocet!D39</f>
        <v>721</v>
      </c>
      <c r="B20" s="142" t="str">
        <f>Rozpocet!E39</f>
        <v>Zdravotechnika - vnitřní kanalizace</v>
      </c>
      <c r="C20" s="143">
        <f>Rozpocet!I39</f>
        <v>0</v>
      </c>
      <c r="D20" s="144">
        <f>Rozpocet!K39</f>
        <v>0.00227</v>
      </c>
      <c r="E20" s="144">
        <f>Rozpocet!M39</f>
        <v>0</v>
      </c>
    </row>
    <row r="21" spans="1:5" s="136" customFormat="1" ht="12.75" customHeight="1">
      <c r="A21" s="141" t="str">
        <f>Rozpocet!D41</f>
        <v>722</v>
      </c>
      <c r="B21" s="142" t="str">
        <f>Rozpocet!E41</f>
        <v>Zdravotechnika - vnitřní vodovod</v>
      </c>
      <c r="C21" s="143">
        <f>Rozpocet!I41</f>
        <v>0</v>
      </c>
      <c r="D21" s="144">
        <f>Rozpocet!K41</f>
        <v>0.0003</v>
      </c>
      <c r="E21" s="144">
        <f>Rozpocet!M41</f>
        <v>0</v>
      </c>
    </row>
    <row r="22" spans="1:5" s="136" customFormat="1" ht="12.75" customHeight="1">
      <c r="A22" s="141" t="str">
        <f>Rozpocet!D43</f>
        <v>725</v>
      </c>
      <c r="B22" s="142" t="str">
        <f>Rozpocet!E43</f>
        <v>Zdravotechnika - zařizovací předměty</v>
      </c>
      <c r="C22" s="143">
        <f>Rozpocet!I43</f>
        <v>0</v>
      </c>
      <c r="D22" s="144">
        <f>Rozpocet!K43</f>
        <v>0.07114000000000001</v>
      </c>
      <c r="E22" s="144">
        <f>Rozpocet!M43</f>
        <v>0.19848</v>
      </c>
    </row>
    <row r="23" spans="1:5" s="136" customFormat="1" ht="12.75" customHeight="1">
      <c r="A23" s="141" t="str">
        <f>Rozpocet!D58</f>
        <v>735</v>
      </c>
      <c r="B23" s="142" t="str">
        <f>Rozpocet!E58</f>
        <v>Ústřední vytápění - otopná tělesa</v>
      </c>
      <c r="C23" s="143">
        <f>Rozpocet!I58</f>
        <v>0</v>
      </c>
      <c r="D23" s="144">
        <f>Rozpocet!K58</f>
        <v>5E-05</v>
      </c>
      <c r="E23" s="144">
        <f>Rozpocet!M58</f>
        <v>0.01235</v>
      </c>
    </row>
    <row r="24" spans="1:5" s="136" customFormat="1" ht="12.75" customHeight="1">
      <c r="A24" s="141" t="str">
        <f>Rozpocet!D60</f>
        <v>763</v>
      </c>
      <c r="B24" s="142" t="str">
        <f>Rozpocet!E60</f>
        <v>Konstrukce montované z desek, dílců a panelů</v>
      </c>
      <c r="C24" s="143">
        <f>Rozpocet!I60</f>
        <v>0</v>
      </c>
      <c r="D24" s="144">
        <f>Rozpocet!K60</f>
        <v>0.39981834000000005</v>
      </c>
      <c r="E24" s="144">
        <f>Rozpocet!M60</f>
        <v>0.236325</v>
      </c>
    </row>
    <row r="25" spans="1:5" s="136" customFormat="1" ht="12.75" customHeight="1">
      <c r="A25" s="141" t="str">
        <f>Rozpocet!D64</f>
        <v>766</v>
      </c>
      <c r="B25" s="142" t="str">
        <f>Rozpocet!E64</f>
        <v>Konstrukce truhlářské</v>
      </c>
      <c r="C25" s="143">
        <f>Rozpocet!I64</f>
        <v>0</v>
      </c>
      <c r="D25" s="144">
        <f>Rozpocet!K64</f>
        <v>0.095</v>
      </c>
      <c r="E25" s="144">
        <f>Rozpocet!M64</f>
        <v>0.33999999999999997</v>
      </c>
    </row>
    <row r="26" spans="1:5" s="136" customFormat="1" ht="12.75" customHeight="1">
      <c r="A26" s="141" t="str">
        <f>Rozpocet!D72</f>
        <v>771</v>
      </c>
      <c r="B26" s="142" t="str">
        <f>Rozpocet!E72</f>
        <v>Podlahy z dlaždic</v>
      </c>
      <c r="C26" s="143">
        <f>Rozpocet!I72</f>
        <v>0</v>
      </c>
      <c r="D26" s="144">
        <f>Rozpocet!K72</f>
        <v>0.22332600000000002</v>
      </c>
      <c r="E26" s="144">
        <f>Rozpocet!M72</f>
        <v>0.372914</v>
      </c>
    </row>
    <row r="27" spans="1:5" s="136" customFormat="1" ht="12.75" customHeight="1">
      <c r="A27" s="141" t="str">
        <f>Rozpocet!D81</f>
        <v>775</v>
      </c>
      <c r="B27" s="142" t="str">
        <f>Rozpocet!E81</f>
        <v>Podlahy skládané (parkety, vlysy, lamely aj.)</v>
      </c>
      <c r="C27" s="143">
        <f>Rozpocet!I81</f>
        <v>0</v>
      </c>
      <c r="D27" s="144">
        <f>Rozpocet!K81</f>
        <v>0.764086575</v>
      </c>
      <c r="E27" s="144">
        <f>Rozpocet!M81</f>
        <v>1.358</v>
      </c>
    </row>
    <row r="28" spans="1:5" s="136" customFormat="1" ht="12.75" customHeight="1">
      <c r="A28" s="141" t="str">
        <f>Rozpocet!D89</f>
        <v>776</v>
      </c>
      <c r="B28" s="142" t="str">
        <f>Rozpocet!E89</f>
        <v>Podlahy povlakové</v>
      </c>
      <c r="C28" s="143">
        <f>Rozpocet!I89</f>
        <v>0</v>
      </c>
      <c r="D28" s="144">
        <f>Rozpocet!K89</f>
        <v>0</v>
      </c>
      <c r="E28" s="144">
        <f>Rozpocet!M89</f>
        <v>0.011</v>
      </c>
    </row>
    <row r="29" spans="1:5" s="136" customFormat="1" ht="12.75" customHeight="1">
      <c r="A29" s="141" t="str">
        <f>Rozpocet!D91</f>
        <v>781</v>
      </c>
      <c r="B29" s="142" t="str">
        <f>Rozpocet!E91</f>
        <v>Dokončovací práce - obklady keramické</v>
      </c>
      <c r="C29" s="143">
        <f>Rozpocet!I91</f>
        <v>0</v>
      </c>
      <c r="D29" s="144">
        <f>Rozpocet!K91</f>
        <v>0.3535478000000001</v>
      </c>
      <c r="E29" s="144">
        <f>Rozpocet!M91</f>
        <v>0.41422879999999995</v>
      </c>
    </row>
    <row r="30" spans="1:5" s="136" customFormat="1" ht="12.75" customHeight="1">
      <c r="A30" s="141" t="str">
        <f>Rozpocet!D97</f>
        <v>784</v>
      </c>
      <c r="B30" s="142" t="str">
        <f>Rozpocet!E97</f>
        <v>Dokončovací práce - malby</v>
      </c>
      <c r="C30" s="143">
        <f>Rozpocet!I97</f>
        <v>0</v>
      </c>
      <c r="D30" s="144">
        <f>Rozpocet!K97</f>
        <v>0.14456002</v>
      </c>
      <c r="E30" s="144">
        <f>Rozpocet!M97</f>
        <v>0</v>
      </c>
    </row>
    <row r="31" spans="1:5" s="136" customFormat="1" ht="12.75" customHeight="1">
      <c r="A31" s="141" t="str">
        <f>Rozpocet!D101</f>
        <v>787</v>
      </c>
      <c r="B31" s="142" t="str">
        <f>Rozpocet!E101</f>
        <v>Dokončovací práce - zasklívání</v>
      </c>
      <c r="C31" s="143">
        <f>Rozpocet!I101</f>
        <v>0</v>
      </c>
      <c r="D31" s="144">
        <f>Rozpocet!K101</f>
        <v>0.22281971999999997</v>
      </c>
      <c r="E31" s="144">
        <f>Rozpocet!M101</f>
        <v>0</v>
      </c>
    </row>
    <row r="32" spans="1:5" s="136" customFormat="1" ht="12.75" customHeight="1">
      <c r="A32" s="137" t="str">
        <f>Rozpocet!D104</f>
        <v>M</v>
      </c>
      <c r="B32" s="138" t="str">
        <f>Rozpocet!E104</f>
        <v>Práce a dodávky M</v>
      </c>
      <c r="C32" s="139">
        <f>Rozpocet!I104</f>
        <v>0</v>
      </c>
      <c r="D32" s="140">
        <f>Rozpocet!K104</f>
        <v>0</v>
      </c>
      <c r="E32" s="140">
        <f>Rozpocet!M104</f>
        <v>0</v>
      </c>
    </row>
    <row r="33" spans="1:5" s="136" customFormat="1" ht="12.75" customHeight="1">
      <c r="A33" s="141" t="str">
        <f>Rozpocet!D105</f>
        <v>21-M</v>
      </c>
      <c r="B33" s="142" t="str">
        <f>Rozpocet!E105</f>
        <v>Elektromontáže</v>
      </c>
      <c r="C33" s="143">
        <f>Rozpocet!I105</f>
        <v>0</v>
      </c>
      <c r="D33" s="144">
        <f>Rozpocet!K105</f>
        <v>0</v>
      </c>
      <c r="E33" s="144">
        <f>Rozpocet!M105</f>
        <v>0</v>
      </c>
    </row>
    <row r="34" spans="1:5" s="136" customFormat="1" ht="12.75" customHeight="1">
      <c r="A34" s="141" t="str">
        <f>Rozpocet!D107</f>
        <v>24-M</v>
      </c>
      <c r="B34" s="142" t="str">
        <f>Rozpocet!E107</f>
        <v>Montáže vzduchotechnických zařízení</v>
      </c>
      <c r="C34" s="143">
        <f>Rozpocet!I107</f>
        <v>0</v>
      </c>
      <c r="D34" s="144">
        <f>Rozpocet!K107</f>
        <v>0</v>
      </c>
      <c r="E34" s="144">
        <f>Rozpocet!M107</f>
        <v>0</v>
      </c>
    </row>
    <row r="35" spans="2:5" s="149" customFormat="1" ht="12.75" customHeight="1">
      <c r="B35" s="150" t="s">
        <v>88</v>
      </c>
      <c r="C35" s="151">
        <f>Rozpocet!I112</f>
        <v>0</v>
      </c>
      <c r="D35" s="152">
        <f>Rozpocet!K112</f>
        <v>12.437379825</v>
      </c>
      <c r="E35" s="152">
        <f>Rozpocet!M112</f>
        <v>15.243172800000002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workbookViewId="0" topLeftCell="A1">
      <pane ySplit="13" topLeftCell="BM80" activePane="bottomLeft" state="frozen"/>
      <selection pane="topLeft" activeCell="A1" sqref="A1"/>
      <selection pane="bottomLeft" activeCell="W92" sqref="W92"/>
    </sheetView>
  </sheetViews>
  <sheetFormatPr defaultColWidth="9.140625" defaultRowHeight="11.25" customHeight="1"/>
  <cols>
    <col min="1" max="1" width="5.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421875" style="2" customWidth="1"/>
    <col min="10" max="10" width="10.421875" style="2" hidden="1" customWidth="1"/>
    <col min="11" max="11" width="10.8515625" style="2" hidden="1" customWidth="1"/>
    <col min="12" max="12" width="9.7109375" style="2" hidden="1" customWidth="1"/>
    <col min="13" max="13" width="11.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8" t="s">
        <v>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20" t="s">
        <v>75</v>
      </c>
      <c r="B2" s="121"/>
      <c r="C2" s="121" t="str">
        <f>'Krycí list'!E5</f>
        <v>Spojení dvou bytů v jeden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</row>
    <row r="3" spans="1:16" ht="11.25" customHeight="1">
      <c r="A3" s="120" t="s">
        <v>76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</row>
    <row r="4" spans="1:16" ht="11.25" customHeight="1">
      <c r="A4" s="120" t="s">
        <v>77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</row>
    <row r="5" spans="1:16" ht="11.25" customHeight="1">
      <c r="A5" s="121" t="s">
        <v>90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</row>
    <row r="6" spans="1:16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</row>
    <row r="7" spans="1:16" ht="11.25" customHeight="1">
      <c r="A7" s="121" t="s">
        <v>79</v>
      </c>
      <c r="B7" s="121"/>
      <c r="C7" s="121" t="str">
        <f>'Krycí list'!E26</f>
        <v>Tomáš a Jana Velínští,Staré Holice,Na Balkáně 416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</row>
    <row r="8" spans="1:16" ht="11.25" customHeight="1">
      <c r="A8" s="121" t="s">
        <v>80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</row>
    <row r="9" spans="1:16" ht="11.25" customHeight="1">
      <c r="A9" s="121" t="s">
        <v>81</v>
      </c>
      <c r="B9" s="121"/>
      <c r="C9" s="121" t="s">
        <v>82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91</v>
      </c>
      <c r="B11" s="126" t="s">
        <v>92</v>
      </c>
      <c r="C11" s="126" t="s">
        <v>93</v>
      </c>
      <c r="D11" s="126" t="s">
        <v>94</v>
      </c>
      <c r="E11" s="126" t="s">
        <v>84</v>
      </c>
      <c r="F11" s="126" t="s">
        <v>95</v>
      </c>
      <c r="G11" s="126" t="s">
        <v>96</v>
      </c>
      <c r="H11" s="126" t="s">
        <v>97</v>
      </c>
      <c r="I11" s="126" t="s">
        <v>85</v>
      </c>
      <c r="J11" s="126" t="s">
        <v>98</v>
      </c>
      <c r="K11" s="126" t="s">
        <v>86</v>
      </c>
      <c r="L11" s="126" t="s">
        <v>99</v>
      </c>
      <c r="M11" s="126" t="s">
        <v>100</v>
      </c>
      <c r="N11" s="127" t="s">
        <v>101</v>
      </c>
      <c r="O11" s="155" t="s">
        <v>102</v>
      </c>
      <c r="P11" s="156" t="s">
        <v>103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36" customFormat="1" ht="12.75" customHeight="1">
      <c r="A14" s="160"/>
      <c r="B14" s="161" t="s">
        <v>62</v>
      </c>
      <c r="C14" s="160"/>
      <c r="D14" s="160" t="s">
        <v>41</v>
      </c>
      <c r="E14" s="160" t="s">
        <v>104</v>
      </c>
      <c r="F14" s="160"/>
      <c r="G14" s="160"/>
      <c r="H14" s="160"/>
      <c r="I14" s="162">
        <f>I15+I19+I24</f>
        <v>0</v>
      </c>
      <c r="J14" s="160"/>
      <c r="K14" s="163">
        <f>K15+K19+K24</f>
        <v>10.16046137</v>
      </c>
      <c r="L14" s="160"/>
      <c r="M14" s="163">
        <f>M15+M19+M24</f>
        <v>12.299875000000002</v>
      </c>
      <c r="N14" s="160"/>
      <c r="P14" s="138" t="s">
        <v>105</v>
      </c>
    </row>
    <row r="15" spans="2:16" s="136" customFormat="1" ht="12.75" customHeight="1">
      <c r="B15" s="141" t="s">
        <v>62</v>
      </c>
      <c r="D15" s="142" t="s">
        <v>106</v>
      </c>
      <c r="E15" s="142" t="s">
        <v>107</v>
      </c>
      <c r="I15" s="143">
        <f>SUM(I16:I18)</f>
        <v>0</v>
      </c>
      <c r="K15" s="144">
        <f>SUM(K16:K18)</f>
        <v>5.46309932</v>
      </c>
      <c r="M15" s="144">
        <f>SUM(M16:M18)</f>
        <v>0</v>
      </c>
      <c r="P15" s="142" t="s">
        <v>108</v>
      </c>
    </row>
    <row r="16" spans="1:16" s="17" customFormat="1" ht="13.5" customHeight="1">
      <c r="A16" s="164" t="s">
        <v>108</v>
      </c>
      <c r="B16" s="164" t="s">
        <v>109</v>
      </c>
      <c r="C16" s="164" t="s">
        <v>110</v>
      </c>
      <c r="D16" s="17" t="s">
        <v>111</v>
      </c>
      <c r="E16" s="165" t="s">
        <v>112</v>
      </c>
      <c r="F16" s="164" t="s">
        <v>113</v>
      </c>
      <c r="G16" s="166">
        <v>0.546</v>
      </c>
      <c r="H16" s="167"/>
      <c r="I16" s="167">
        <f>ROUND(G16*H16,2)</f>
        <v>0</v>
      </c>
      <c r="J16" s="168">
        <v>0.95602</v>
      </c>
      <c r="K16" s="166">
        <f>G16*J16</f>
        <v>0.52198692</v>
      </c>
      <c r="L16" s="168">
        <v>0</v>
      </c>
      <c r="M16" s="166">
        <f>G16*L16</f>
        <v>0</v>
      </c>
      <c r="N16" s="169">
        <v>10</v>
      </c>
      <c r="O16" s="170">
        <v>4</v>
      </c>
      <c r="P16" s="17" t="s">
        <v>114</v>
      </c>
    </row>
    <row r="17" spans="1:16" s="17" customFormat="1" ht="13.5" customHeight="1">
      <c r="A17" s="164" t="s">
        <v>114</v>
      </c>
      <c r="B17" s="164" t="s">
        <v>109</v>
      </c>
      <c r="C17" s="164" t="s">
        <v>110</v>
      </c>
      <c r="D17" s="17" t="s">
        <v>115</v>
      </c>
      <c r="E17" s="165" t="s">
        <v>116</v>
      </c>
      <c r="F17" s="164" t="s">
        <v>117</v>
      </c>
      <c r="G17" s="166">
        <v>2.385</v>
      </c>
      <c r="H17" s="167"/>
      <c r="I17" s="167">
        <f>ROUND(G17*H17,2)</f>
        <v>0</v>
      </c>
      <c r="J17" s="168">
        <v>0.0915</v>
      </c>
      <c r="K17" s="166">
        <f>G17*J17</f>
        <v>0.21822749999999996</v>
      </c>
      <c r="L17" s="168">
        <v>0</v>
      </c>
      <c r="M17" s="166">
        <f>G17*L17</f>
        <v>0</v>
      </c>
      <c r="N17" s="169">
        <v>10</v>
      </c>
      <c r="O17" s="170">
        <v>4</v>
      </c>
      <c r="P17" s="17" t="s">
        <v>114</v>
      </c>
    </row>
    <row r="18" spans="1:16" s="17" customFormat="1" ht="13.5" customHeight="1">
      <c r="A18" s="164" t="s">
        <v>106</v>
      </c>
      <c r="B18" s="164" t="s">
        <v>109</v>
      </c>
      <c r="C18" s="164" t="s">
        <v>110</v>
      </c>
      <c r="D18" s="17" t="s">
        <v>118</v>
      </c>
      <c r="E18" s="165" t="s">
        <v>119</v>
      </c>
      <c r="F18" s="164" t="s">
        <v>117</v>
      </c>
      <c r="G18" s="166">
        <v>35.206</v>
      </c>
      <c r="H18" s="167"/>
      <c r="I18" s="167">
        <f>ROUND(G18*H18,2)</f>
        <v>0</v>
      </c>
      <c r="J18" s="168">
        <v>0.13415</v>
      </c>
      <c r="K18" s="166">
        <f>G18*J18</f>
        <v>4.7228849</v>
      </c>
      <c r="L18" s="168">
        <v>0</v>
      </c>
      <c r="M18" s="166">
        <f>G18*L18</f>
        <v>0</v>
      </c>
      <c r="N18" s="169">
        <v>10</v>
      </c>
      <c r="O18" s="170">
        <v>4</v>
      </c>
      <c r="P18" s="17" t="s">
        <v>114</v>
      </c>
    </row>
    <row r="19" spans="2:16" s="136" customFormat="1" ht="12.75" customHeight="1">
      <c r="B19" s="141" t="s">
        <v>62</v>
      </c>
      <c r="D19" s="142" t="s">
        <v>120</v>
      </c>
      <c r="E19" s="142" t="s">
        <v>121</v>
      </c>
      <c r="I19" s="143">
        <f>SUM(I20:I23)</f>
        <v>0</v>
      </c>
      <c r="K19" s="144">
        <f>SUM(K20:K23)</f>
        <v>4.68199305</v>
      </c>
      <c r="M19" s="144">
        <f>SUM(M20:M23)</f>
        <v>0</v>
      </c>
      <c r="P19" s="142" t="s">
        <v>108</v>
      </c>
    </row>
    <row r="20" spans="1:16" s="17" customFormat="1" ht="24" customHeight="1">
      <c r="A20" s="164" t="s">
        <v>122</v>
      </c>
      <c r="B20" s="164" t="s">
        <v>109</v>
      </c>
      <c r="C20" s="164" t="s">
        <v>123</v>
      </c>
      <c r="D20" s="17" t="s">
        <v>124</v>
      </c>
      <c r="E20" s="165" t="s">
        <v>125</v>
      </c>
      <c r="F20" s="164" t="s">
        <v>117</v>
      </c>
      <c r="G20" s="166">
        <v>90.8</v>
      </c>
      <c r="H20" s="167"/>
      <c r="I20" s="167">
        <f>ROUND(G20*H20,2)</f>
        <v>0</v>
      </c>
      <c r="J20" s="168">
        <v>0.00605</v>
      </c>
      <c r="K20" s="166">
        <f>G20*J20</f>
        <v>0.5493399999999999</v>
      </c>
      <c r="L20" s="168">
        <v>0</v>
      </c>
      <c r="M20" s="166">
        <f>G20*L20</f>
        <v>0</v>
      </c>
      <c r="N20" s="169">
        <v>10</v>
      </c>
      <c r="O20" s="170">
        <v>4</v>
      </c>
      <c r="P20" s="17" t="s">
        <v>114</v>
      </c>
    </row>
    <row r="21" spans="1:16" s="17" customFormat="1" ht="13.5" customHeight="1">
      <c r="A21" s="164" t="s">
        <v>126</v>
      </c>
      <c r="B21" s="164" t="s">
        <v>109</v>
      </c>
      <c r="C21" s="164" t="s">
        <v>110</v>
      </c>
      <c r="D21" s="17" t="s">
        <v>127</v>
      </c>
      <c r="E21" s="165" t="s">
        <v>128</v>
      </c>
      <c r="F21" s="164" t="s">
        <v>117</v>
      </c>
      <c r="G21" s="166">
        <v>104.701</v>
      </c>
      <c r="H21" s="167"/>
      <c r="I21" s="167">
        <f>ROUND(G21*H21,2)</f>
        <v>0</v>
      </c>
      <c r="J21" s="168">
        <v>0.01733</v>
      </c>
      <c r="K21" s="166">
        <f>G21*J21</f>
        <v>1.81446833</v>
      </c>
      <c r="L21" s="168">
        <v>0</v>
      </c>
      <c r="M21" s="166">
        <f>G21*L21</f>
        <v>0</v>
      </c>
      <c r="N21" s="169">
        <v>10</v>
      </c>
      <c r="O21" s="170">
        <v>4</v>
      </c>
      <c r="P21" s="17" t="s">
        <v>114</v>
      </c>
    </row>
    <row r="22" spans="1:16" s="17" customFormat="1" ht="13.5" customHeight="1">
      <c r="A22" s="164" t="s">
        <v>120</v>
      </c>
      <c r="B22" s="164" t="s">
        <v>109</v>
      </c>
      <c r="C22" s="164" t="s">
        <v>123</v>
      </c>
      <c r="D22" s="17" t="s">
        <v>129</v>
      </c>
      <c r="E22" s="165" t="s">
        <v>130</v>
      </c>
      <c r="F22" s="164" t="s">
        <v>117</v>
      </c>
      <c r="G22" s="166">
        <v>141.108</v>
      </c>
      <c r="H22" s="167"/>
      <c r="I22" s="167">
        <f>ROUND(G22*H22,2)</f>
        <v>0</v>
      </c>
      <c r="J22" s="168">
        <v>0.01634</v>
      </c>
      <c r="K22" s="166">
        <f>G22*J22</f>
        <v>2.30570472</v>
      </c>
      <c r="L22" s="168">
        <v>0</v>
      </c>
      <c r="M22" s="166">
        <f>G22*L22</f>
        <v>0</v>
      </c>
      <c r="N22" s="169">
        <v>10</v>
      </c>
      <c r="O22" s="170">
        <v>4</v>
      </c>
      <c r="P22" s="17" t="s">
        <v>114</v>
      </c>
    </row>
    <row r="23" spans="1:16" s="17" customFormat="1" ht="13.5" customHeight="1">
      <c r="A23" s="164" t="s">
        <v>131</v>
      </c>
      <c r="B23" s="164" t="s">
        <v>109</v>
      </c>
      <c r="C23" s="164" t="s">
        <v>110</v>
      </c>
      <c r="D23" s="17" t="s">
        <v>132</v>
      </c>
      <c r="E23" s="165" t="s">
        <v>133</v>
      </c>
      <c r="F23" s="164" t="s">
        <v>117</v>
      </c>
      <c r="G23" s="166">
        <v>52</v>
      </c>
      <c r="H23" s="167"/>
      <c r="I23" s="167">
        <f>ROUND(G23*H23,2)</f>
        <v>0</v>
      </c>
      <c r="J23" s="168">
        <v>0.00024</v>
      </c>
      <c r="K23" s="166">
        <f>G23*J23</f>
        <v>0.01248</v>
      </c>
      <c r="L23" s="168">
        <v>0</v>
      </c>
      <c r="M23" s="166">
        <f>G23*L23</f>
        <v>0</v>
      </c>
      <c r="N23" s="169">
        <v>10</v>
      </c>
      <c r="O23" s="170">
        <v>4</v>
      </c>
      <c r="P23" s="17" t="s">
        <v>114</v>
      </c>
    </row>
    <row r="24" spans="2:16" s="136" customFormat="1" ht="12.75" customHeight="1">
      <c r="B24" s="141" t="s">
        <v>62</v>
      </c>
      <c r="D24" s="142" t="s">
        <v>134</v>
      </c>
      <c r="E24" s="142" t="s">
        <v>135</v>
      </c>
      <c r="I24" s="143">
        <f>I25+SUM(I26:I36)</f>
        <v>0</v>
      </c>
      <c r="K24" s="144">
        <f>K25+SUM(K26:K36)</f>
        <v>0.015368999999999999</v>
      </c>
      <c r="M24" s="144">
        <f>M25+SUM(M26:M36)</f>
        <v>12.299875000000002</v>
      </c>
      <c r="P24" s="142" t="s">
        <v>108</v>
      </c>
    </row>
    <row r="25" spans="1:16" s="17" customFormat="1" ht="24" customHeight="1">
      <c r="A25" s="164" t="s">
        <v>136</v>
      </c>
      <c r="B25" s="164" t="s">
        <v>109</v>
      </c>
      <c r="C25" s="164" t="s">
        <v>137</v>
      </c>
      <c r="D25" s="17" t="s">
        <v>138</v>
      </c>
      <c r="E25" s="165" t="s">
        <v>139</v>
      </c>
      <c r="F25" s="164" t="s">
        <v>117</v>
      </c>
      <c r="G25" s="166">
        <v>60</v>
      </c>
      <c r="H25" s="167"/>
      <c r="I25" s="167">
        <f aca="true" t="shared" si="0" ref="I25:I35">ROUND(G25*H25,2)</f>
        <v>0</v>
      </c>
      <c r="J25" s="168">
        <v>0</v>
      </c>
      <c r="K25" s="166">
        <f aca="true" t="shared" si="1" ref="K25:K35">G25*J25</f>
        <v>0</v>
      </c>
      <c r="L25" s="168">
        <v>0</v>
      </c>
      <c r="M25" s="166">
        <f aca="true" t="shared" si="2" ref="M25:M35">G25*L25</f>
        <v>0</v>
      </c>
      <c r="N25" s="169">
        <v>10</v>
      </c>
      <c r="O25" s="170">
        <v>4</v>
      </c>
      <c r="P25" s="17" t="s">
        <v>114</v>
      </c>
    </row>
    <row r="26" spans="1:16" s="17" customFormat="1" ht="13.5" customHeight="1">
      <c r="A26" s="164" t="s">
        <v>134</v>
      </c>
      <c r="B26" s="164" t="s">
        <v>109</v>
      </c>
      <c r="C26" s="164" t="s">
        <v>110</v>
      </c>
      <c r="D26" s="17" t="s">
        <v>140</v>
      </c>
      <c r="E26" s="165" t="s">
        <v>141</v>
      </c>
      <c r="F26" s="164" t="s">
        <v>117</v>
      </c>
      <c r="G26" s="166">
        <v>90.8</v>
      </c>
      <c r="H26" s="167"/>
      <c r="I26" s="167">
        <f t="shared" si="0"/>
        <v>0</v>
      </c>
      <c r="J26" s="168">
        <v>4E-05</v>
      </c>
      <c r="K26" s="166">
        <f t="shared" si="1"/>
        <v>0.0036320000000000002</v>
      </c>
      <c r="L26" s="168">
        <v>0</v>
      </c>
      <c r="M26" s="166">
        <f t="shared" si="2"/>
        <v>0</v>
      </c>
      <c r="N26" s="169">
        <v>10</v>
      </c>
      <c r="O26" s="170">
        <v>4</v>
      </c>
      <c r="P26" s="17" t="s">
        <v>114</v>
      </c>
    </row>
    <row r="27" spans="1:16" s="17" customFormat="1" ht="13.5" customHeight="1">
      <c r="A27" s="164" t="s">
        <v>142</v>
      </c>
      <c r="B27" s="164" t="s">
        <v>109</v>
      </c>
      <c r="C27" s="164" t="s">
        <v>110</v>
      </c>
      <c r="D27" s="17" t="s">
        <v>143</v>
      </c>
      <c r="E27" s="165" t="s">
        <v>144</v>
      </c>
      <c r="F27" s="164" t="s">
        <v>145</v>
      </c>
      <c r="G27" s="166">
        <v>1</v>
      </c>
      <c r="H27" s="167"/>
      <c r="I27" s="167">
        <f t="shared" si="0"/>
        <v>0</v>
      </c>
      <c r="J27" s="168">
        <v>0.01108</v>
      </c>
      <c r="K27" s="166">
        <f t="shared" si="1"/>
        <v>0.01108</v>
      </c>
      <c r="L27" s="168">
        <v>0</v>
      </c>
      <c r="M27" s="166">
        <f t="shared" si="2"/>
        <v>0</v>
      </c>
      <c r="N27" s="169">
        <v>10</v>
      </c>
      <c r="O27" s="170">
        <v>4</v>
      </c>
      <c r="P27" s="17" t="s">
        <v>114</v>
      </c>
    </row>
    <row r="28" spans="1:16" s="17" customFormat="1" ht="13.5" customHeight="1">
      <c r="A28" s="164" t="s">
        <v>146</v>
      </c>
      <c r="B28" s="164" t="s">
        <v>109</v>
      </c>
      <c r="C28" s="164" t="s">
        <v>147</v>
      </c>
      <c r="D28" s="17" t="s">
        <v>148</v>
      </c>
      <c r="E28" s="165" t="s">
        <v>149</v>
      </c>
      <c r="F28" s="164" t="s">
        <v>117</v>
      </c>
      <c r="G28" s="166">
        <v>30.663</v>
      </c>
      <c r="H28" s="167"/>
      <c r="I28" s="167">
        <f t="shared" si="0"/>
        <v>0</v>
      </c>
      <c r="J28" s="168">
        <v>0</v>
      </c>
      <c r="K28" s="166">
        <f t="shared" si="1"/>
        <v>0</v>
      </c>
      <c r="L28" s="168">
        <v>0.261</v>
      </c>
      <c r="M28" s="166">
        <f t="shared" si="2"/>
        <v>8.003043</v>
      </c>
      <c r="N28" s="169">
        <v>10</v>
      </c>
      <c r="O28" s="170">
        <v>4</v>
      </c>
      <c r="P28" s="17" t="s">
        <v>114</v>
      </c>
    </row>
    <row r="29" spans="1:16" s="17" customFormat="1" ht="13.5" customHeight="1">
      <c r="A29" s="164" t="s">
        <v>150</v>
      </c>
      <c r="B29" s="164" t="s">
        <v>109</v>
      </c>
      <c r="C29" s="164" t="s">
        <v>147</v>
      </c>
      <c r="D29" s="17" t="s">
        <v>151</v>
      </c>
      <c r="E29" s="165" t="s">
        <v>152</v>
      </c>
      <c r="F29" s="164" t="s">
        <v>117</v>
      </c>
      <c r="G29" s="166">
        <v>13.7</v>
      </c>
      <c r="H29" s="167"/>
      <c r="I29" s="167">
        <f t="shared" si="0"/>
        <v>0</v>
      </c>
      <c r="J29" s="168">
        <v>0</v>
      </c>
      <c r="K29" s="166">
        <f t="shared" si="1"/>
        <v>0</v>
      </c>
      <c r="L29" s="168">
        <v>0.122</v>
      </c>
      <c r="M29" s="166">
        <f t="shared" si="2"/>
        <v>1.6713999999999998</v>
      </c>
      <c r="N29" s="169">
        <v>10</v>
      </c>
      <c r="O29" s="170">
        <v>4</v>
      </c>
      <c r="P29" s="17" t="s">
        <v>114</v>
      </c>
    </row>
    <row r="30" spans="1:16" s="17" customFormat="1" ht="13.5" customHeight="1">
      <c r="A30" s="164" t="s">
        <v>153</v>
      </c>
      <c r="B30" s="164" t="s">
        <v>109</v>
      </c>
      <c r="C30" s="164" t="s">
        <v>147</v>
      </c>
      <c r="D30" s="17" t="s">
        <v>154</v>
      </c>
      <c r="E30" s="165" t="s">
        <v>155</v>
      </c>
      <c r="F30" s="164" t="s">
        <v>156</v>
      </c>
      <c r="G30" s="166">
        <v>5</v>
      </c>
      <c r="H30" s="167"/>
      <c r="I30" s="167">
        <f t="shared" si="0"/>
        <v>0</v>
      </c>
      <c r="J30" s="168">
        <v>0</v>
      </c>
      <c r="K30" s="166">
        <f t="shared" si="1"/>
        <v>0</v>
      </c>
      <c r="L30" s="168">
        <v>0</v>
      </c>
      <c r="M30" s="166">
        <f t="shared" si="2"/>
        <v>0</v>
      </c>
      <c r="N30" s="169">
        <v>10</v>
      </c>
      <c r="O30" s="170">
        <v>4</v>
      </c>
      <c r="P30" s="17" t="s">
        <v>114</v>
      </c>
    </row>
    <row r="31" spans="1:16" s="17" customFormat="1" ht="13.5" customHeight="1">
      <c r="A31" s="164" t="s">
        <v>157</v>
      </c>
      <c r="B31" s="164" t="s">
        <v>109</v>
      </c>
      <c r="C31" s="164" t="s">
        <v>147</v>
      </c>
      <c r="D31" s="17" t="s">
        <v>158</v>
      </c>
      <c r="E31" s="165" t="s">
        <v>159</v>
      </c>
      <c r="F31" s="164" t="s">
        <v>117</v>
      </c>
      <c r="G31" s="166">
        <v>7.486</v>
      </c>
      <c r="H31" s="167"/>
      <c r="I31" s="167">
        <f t="shared" si="0"/>
        <v>0</v>
      </c>
      <c r="J31" s="168">
        <v>0</v>
      </c>
      <c r="K31" s="166">
        <f t="shared" si="1"/>
        <v>0</v>
      </c>
      <c r="L31" s="168">
        <v>0.076</v>
      </c>
      <c r="M31" s="166">
        <f t="shared" si="2"/>
        <v>0.568936</v>
      </c>
      <c r="N31" s="169">
        <v>10</v>
      </c>
      <c r="O31" s="170">
        <v>4</v>
      </c>
      <c r="P31" s="17" t="s">
        <v>114</v>
      </c>
    </row>
    <row r="32" spans="1:16" s="17" customFormat="1" ht="13.5" customHeight="1">
      <c r="A32" s="164" t="s">
        <v>160</v>
      </c>
      <c r="B32" s="164" t="s">
        <v>109</v>
      </c>
      <c r="C32" s="164" t="s">
        <v>147</v>
      </c>
      <c r="D32" s="17" t="s">
        <v>161</v>
      </c>
      <c r="E32" s="165" t="s">
        <v>162</v>
      </c>
      <c r="F32" s="164" t="s">
        <v>163</v>
      </c>
      <c r="G32" s="166">
        <v>7.3</v>
      </c>
      <c r="H32" s="167"/>
      <c r="I32" s="167">
        <f t="shared" si="0"/>
        <v>0</v>
      </c>
      <c r="J32" s="168">
        <v>9E-05</v>
      </c>
      <c r="K32" s="166">
        <f t="shared" si="1"/>
        <v>0.000657</v>
      </c>
      <c r="L32" s="168">
        <v>0</v>
      </c>
      <c r="M32" s="166">
        <f t="shared" si="2"/>
        <v>0</v>
      </c>
      <c r="N32" s="169">
        <v>10</v>
      </c>
      <c r="O32" s="170">
        <v>4</v>
      </c>
      <c r="P32" s="17" t="s">
        <v>114</v>
      </c>
    </row>
    <row r="33" spans="1:16" s="17" customFormat="1" ht="13.5" customHeight="1">
      <c r="A33" s="164" t="s">
        <v>164</v>
      </c>
      <c r="B33" s="164" t="s">
        <v>109</v>
      </c>
      <c r="C33" s="164" t="s">
        <v>147</v>
      </c>
      <c r="D33" s="17" t="s">
        <v>165</v>
      </c>
      <c r="E33" s="165" t="s">
        <v>166</v>
      </c>
      <c r="F33" s="164" t="s">
        <v>117</v>
      </c>
      <c r="G33" s="166">
        <v>90.8</v>
      </c>
      <c r="H33" s="167"/>
      <c r="I33" s="167">
        <f t="shared" si="0"/>
        <v>0</v>
      </c>
      <c r="J33" s="168">
        <v>0</v>
      </c>
      <c r="K33" s="166">
        <f t="shared" si="1"/>
        <v>0</v>
      </c>
      <c r="L33" s="168">
        <v>0.004</v>
      </c>
      <c r="M33" s="166">
        <f t="shared" si="2"/>
        <v>0.3632</v>
      </c>
      <c r="N33" s="169">
        <v>10</v>
      </c>
      <c r="O33" s="170">
        <v>4</v>
      </c>
      <c r="P33" s="17" t="s">
        <v>114</v>
      </c>
    </row>
    <row r="34" spans="1:16" s="17" customFormat="1" ht="13.5" customHeight="1">
      <c r="A34" s="164" t="s">
        <v>167</v>
      </c>
      <c r="B34" s="164" t="s">
        <v>109</v>
      </c>
      <c r="C34" s="164" t="s">
        <v>147</v>
      </c>
      <c r="D34" s="17" t="s">
        <v>168</v>
      </c>
      <c r="E34" s="165" t="s">
        <v>169</v>
      </c>
      <c r="F34" s="164" t="s">
        <v>117</v>
      </c>
      <c r="G34" s="166">
        <v>141.108</v>
      </c>
      <c r="H34" s="167"/>
      <c r="I34" s="167">
        <f t="shared" si="0"/>
        <v>0</v>
      </c>
      <c r="J34" s="168">
        <v>0</v>
      </c>
      <c r="K34" s="166">
        <f t="shared" si="1"/>
        <v>0</v>
      </c>
      <c r="L34" s="168">
        <v>0.012</v>
      </c>
      <c r="M34" s="166">
        <f t="shared" si="2"/>
        <v>1.6932960000000001</v>
      </c>
      <c r="N34" s="169">
        <v>10</v>
      </c>
      <c r="O34" s="170">
        <v>4</v>
      </c>
      <c r="P34" s="17" t="s">
        <v>114</v>
      </c>
    </row>
    <row r="35" spans="1:16" s="17" customFormat="1" ht="13.5" customHeight="1">
      <c r="A35" s="164" t="s">
        <v>170</v>
      </c>
      <c r="B35" s="164" t="s">
        <v>109</v>
      </c>
      <c r="C35" s="164" t="s">
        <v>147</v>
      </c>
      <c r="D35" s="17" t="s">
        <v>171</v>
      </c>
      <c r="E35" s="165" t="s">
        <v>172</v>
      </c>
      <c r="F35" s="164" t="s">
        <v>173</v>
      </c>
      <c r="G35" s="166">
        <v>15.243</v>
      </c>
      <c r="H35" s="167"/>
      <c r="I35" s="167">
        <f t="shared" si="0"/>
        <v>0</v>
      </c>
      <c r="J35" s="168">
        <v>0</v>
      </c>
      <c r="K35" s="166">
        <f t="shared" si="1"/>
        <v>0</v>
      </c>
      <c r="L35" s="168">
        <v>0</v>
      </c>
      <c r="M35" s="166">
        <f t="shared" si="2"/>
        <v>0</v>
      </c>
      <c r="N35" s="169">
        <v>10</v>
      </c>
      <c r="O35" s="170">
        <v>4</v>
      </c>
      <c r="P35" s="17" t="s">
        <v>114</v>
      </c>
    </row>
    <row r="36" spans="2:16" s="136" customFormat="1" ht="12.75" customHeight="1">
      <c r="B36" s="145" t="s">
        <v>62</v>
      </c>
      <c r="D36" s="146" t="s">
        <v>174</v>
      </c>
      <c r="E36" s="146" t="s">
        <v>175</v>
      </c>
      <c r="I36" s="147">
        <f>I37</f>
        <v>0</v>
      </c>
      <c r="K36" s="148">
        <f>K37</f>
        <v>0</v>
      </c>
      <c r="M36" s="148">
        <f>M37</f>
        <v>0</v>
      </c>
      <c r="P36" s="146" t="s">
        <v>114</v>
      </c>
    </row>
    <row r="37" spans="1:16" s="17" customFormat="1" ht="13.5" customHeight="1">
      <c r="A37" s="164" t="s">
        <v>176</v>
      </c>
      <c r="B37" s="164" t="s">
        <v>109</v>
      </c>
      <c r="C37" s="164" t="s">
        <v>110</v>
      </c>
      <c r="D37" s="17" t="s">
        <v>177</v>
      </c>
      <c r="E37" s="165" t="s">
        <v>178</v>
      </c>
      <c r="F37" s="164" t="s">
        <v>173</v>
      </c>
      <c r="G37" s="166">
        <v>10.16</v>
      </c>
      <c r="H37" s="167"/>
      <c r="I37" s="167">
        <f>ROUND(G37*H37,2)</f>
        <v>0</v>
      </c>
      <c r="J37" s="168">
        <v>0</v>
      </c>
      <c r="K37" s="166">
        <f>G37*J37</f>
        <v>0</v>
      </c>
      <c r="L37" s="168">
        <v>0</v>
      </c>
      <c r="M37" s="166">
        <f>G37*L37</f>
        <v>0</v>
      </c>
      <c r="N37" s="169">
        <v>10</v>
      </c>
      <c r="O37" s="170">
        <v>4</v>
      </c>
      <c r="P37" s="17" t="s">
        <v>106</v>
      </c>
    </row>
    <row r="38" spans="2:16" s="136" customFormat="1" ht="12.75" customHeight="1">
      <c r="B38" s="137" t="s">
        <v>62</v>
      </c>
      <c r="D38" s="138" t="s">
        <v>49</v>
      </c>
      <c r="E38" s="138" t="s">
        <v>179</v>
      </c>
      <c r="I38" s="139">
        <f>I39+I41+I43+I58+I60+I64+I72+I81+I89+I91+I97+I101</f>
        <v>0</v>
      </c>
      <c r="K38" s="140">
        <f>K39+K41+K43+K58+K60+K64+K72+K81+K89+K91+K97+K101</f>
        <v>2.276918455</v>
      </c>
      <c r="M38" s="140">
        <f>M39+M41+M43+M58+M60+M64+M72+M81+M89+M91+M97+M101</f>
        <v>2.9432978000000003</v>
      </c>
      <c r="P38" s="138" t="s">
        <v>105</v>
      </c>
    </row>
    <row r="39" spans="2:16" s="136" customFormat="1" ht="12.75" customHeight="1">
      <c r="B39" s="141" t="s">
        <v>62</v>
      </c>
      <c r="D39" s="142" t="s">
        <v>180</v>
      </c>
      <c r="E39" s="142" t="s">
        <v>181</v>
      </c>
      <c r="I39" s="143">
        <f>I40</f>
        <v>0</v>
      </c>
      <c r="K39" s="144">
        <f>K40</f>
        <v>0.00227</v>
      </c>
      <c r="M39" s="144">
        <f>M40</f>
        <v>0</v>
      </c>
      <c r="P39" s="142" t="s">
        <v>108</v>
      </c>
    </row>
    <row r="40" spans="1:16" s="17" customFormat="1" ht="13.5" customHeight="1">
      <c r="A40" s="164" t="s">
        <v>182</v>
      </c>
      <c r="B40" s="164" t="s">
        <v>109</v>
      </c>
      <c r="C40" s="164" t="s">
        <v>180</v>
      </c>
      <c r="D40" s="17" t="s">
        <v>183</v>
      </c>
      <c r="E40" s="165" t="s">
        <v>184</v>
      </c>
      <c r="F40" s="164" t="s">
        <v>145</v>
      </c>
      <c r="G40" s="166">
        <v>1</v>
      </c>
      <c r="H40" s="167"/>
      <c r="I40" s="167">
        <f>ROUND(G40*H40,2)</f>
        <v>0</v>
      </c>
      <c r="J40" s="168">
        <v>0.00227</v>
      </c>
      <c r="K40" s="166">
        <f>G40*J40</f>
        <v>0.00227</v>
      </c>
      <c r="L40" s="168">
        <v>0</v>
      </c>
      <c r="M40" s="166">
        <f>G40*L40</f>
        <v>0</v>
      </c>
      <c r="N40" s="169">
        <v>10</v>
      </c>
      <c r="O40" s="170">
        <v>16</v>
      </c>
      <c r="P40" s="17" t="s">
        <v>114</v>
      </c>
    </row>
    <row r="41" spans="2:16" s="136" customFormat="1" ht="12.75" customHeight="1">
      <c r="B41" s="141" t="s">
        <v>62</v>
      </c>
      <c r="D41" s="142" t="s">
        <v>185</v>
      </c>
      <c r="E41" s="142" t="s">
        <v>186</v>
      </c>
      <c r="I41" s="143">
        <f>I42</f>
        <v>0</v>
      </c>
      <c r="K41" s="144">
        <f>K42</f>
        <v>0.0003</v>
      </c>
      <c r="M41" s="144">
        <f>M42</f>
        <v>0</v>
      </c>
      <c r="P41" s="142" t="s">
        <v>108</v>
      </c>
    </row>
    <row r="42" spans="1:16" s="17" customFormat="1" ht="13.5" customHeight="1">
      <c r="A42" s="164" t="s">
        <v>187</v>
      </c>
      <c r="B42" s="164" t="s">
        <v>109</v>
      </c>
      <c r="C42" s="164" t="s">
        <v>180</v>
      </c>
      <c r="D42" s="17" t="s">
        <v>188</v>
      </c>
      <c r="E42" s="165" t="s">
        <v>189</v>
      </c>
      <c r="F42" s="164" t="s">
        <v>145</v>
      </c>
      <c r="G42" s="166">
        <v>1</v>
      </c>
      <c r="H42" s="167"/>
      <c r="I42" s="167">
        <f>ROUND(G42*H42,2)</f>
        <v>0</v>
      </c>
      <c r="J42" s="168">
        <v>0.0003</v>
      </c>
      <c r="K42" s="166">
        <f>G42*J42</f>
        <v>0.0003</v>
      </c>
      <c r="L42" s="168">
        <v>0</v>
      </c>
      <c r="M42" s="166">
        <f>G42*L42</f>
        <v>0</v>
      </c>
      <c r="N42" s="169">
        <v>10</v>
      </c>
      <c r="O42" s="170">
        <v>16</v>
      </c>
      <c r="P42" s="17" t="s">
        <v>114</v>
      </c>
    </row>
    <row r="43" spans="2:16" s="136" customFormat="1" ht="12.75" customHeight="1">
      <c r="B43" s="141" t="s">
        <v>62</v>
      </c>
      <c r="D43" s="142" t="s">
        <v>190</v>
      </c>
      <c r="E43" s="142" t="s">
        <v>191</v>
      </c>
      <c r="I43" s="143">
        <f>SUM(I44:I57)</f>
        <v>0</v>
      </c>
      <c r="K43" s="144">
        <f>SUM(K44:K57)</f>
        <v>0.07114000000000001</v>
      </c>
      <c r="M43" s="144">
        <f>SUM(M44:M57)</f>
        <v>0.19848</v>
      </c>
      <c r="P43" s="142" t="s">
        <v>108</v>
      </c>
    </row>
    <row r="44" spans="1:16" s="17" customFormat="1" ht="13.5" customHeight="1">
      <c r="A44" s="164" t="s">
        <v>192</v>
      </c>
      <c r="B44" s="164" t="s">
        <v>109</v>
      </c>
      <c r="C44" s="164" t="s">
        <v>180</v>
      </c>
      <c r="D44" s="17" t="s">
        <v>193</v>
      </c>
      <c r="E44" s="165" t="s">
        <v>194</v>
      </c>
      <c r="F44" s="164" t="s">
        <v>195</v>
      </c>
      <c r="G44" s="166">
        <v>2</v>
      </c>
      <c r="H44" s="167"/>
      <c r="I44" s="167">
        <f aca="true" t="shared" si="3" ref="I44:I57">ROUND(G44*H44,2)</f>
        <v>0</v>
      </c>
      <c r="J44" s="168">
        <v>0</v>
      </c>
      <c r="K44" s="166">
        <f aca="true" t="shared" si="4" ref="K44:K57">G44*J44</f>
        <v>0</v>
      </c>
      <c r="L44" s="168">
        <v>0.01933</v>
      </c>
      <c r="M44" s="166">
        <f aca="true" t="shared" si="5" ref="M44:M57">G44*L44</f>
        <v>0.03866</v>
      </c>
      <c r="N44" s="169">
        <v>10</v>
      </c>
      <c r="O44" s="170">
        <v>16</v>
      </c>
      <c r="P44" s="17" t="s">
        <v>114</v>
      </c>
    </row>
    <row r="45" spans="1:16" s="17" customFormat="1" ht="13.5" customHeight="1">
      <c r="A45" s="164" t="s">
        <v>196</v>
      </c>
      <c r="B45" s="164" t="s">
        <v>109</v>
      </c>
      <c r="C45" s="164" t="s">
        <v>180</v>
      </c>
      <c r="D45" s="17" t="s">
        <v>197</v>
      </c>
      <c r="E45" s="165" t="s">
        <v>198</v>
      </c>
      <c r="F45" s="164" t="s">
        <v>195</v>
      </c>
      <c r="G45" s="166">
        <v>2</v>
      </c>
      <c r="H45" s="167"/>
      <c r="I45" s="167">
        <f t="shared" si="3"/>
        <v>0</v>
      </c>
      <c r="J45" s="168">
        <v>0.00362</v>
      </c>
      <c r="K45" s="166">
        <f t="shared" si="4"/>
        <v>0.00724</v>
      </c>
      <c r="L45" s="168">
        <v>0</v>
      </c>
      <c r="M45" s="166">
        <f t="shared" si="5"/>
        <v>0</v>
      </c>
      <c r="N45" s="169">
        <v>10</v>
      </c>
      <c r="O45" s="170">
        <v>16</v>
      </c>
      <c r="P45" s="17" t="s">
        <v>114</v>
      </c>
    </row>
    <row r="46" spans="1:16" s="17" customFormat="1" ht="13.5" customHeight="1">
      <c r="A46" s="164" t="s">
        <v>199</v>
      </c>
      <c r="B46" s="164" t="s">
        <v>109</v>
      </c>
      <c r="C46" s="164" t="s">
        <v>180</v>
      </c>
      <c r="D46" s="17" t="s">
        <v>200</v>
      </c>
      <c r="E46" s="165" t="s">
        <v>201</v>
      </c>
      <c r="F46" s="164" t="s">
        <v>195</v>
      </c>
      <c r="G46" s="166">
        <v>2</v>
      </c>
      <c r="H46" s="167"/>
      <c r="I46" s="167">
        <f t="shared" si="3"/>
        <v>0</v>
      </c>
      <c r="J46" s="168">
        <v>0</v>
      </c>
      <c r="K46" s="166">
        <f t="shared" si="4"/>
        <v>0</v>
      </c>
      <c r="L46" s="168">
        <v>0.01946</v>
      </c>
      <c r="M46" s="166">
        <f t="shared" si="5"/>
        <v>0.03892</v>
      </c>
      <c r="N46" s="169">
        <v>10</v>
      </c>
      <c r="O46" s="170">
        <v>16</v>
      </c>
      <c r="P46" s="17" t="s">
        <v>114</v>
      </c>
    </row>
    <row r="47" spans="1:16" s="17" customFormat="1" ht="13.5" customHeight="1">
      <c r="A47" s="164" t="s">
        <v>202</v>
      </c>
      <c r="B47" s="164" t="s">
        <v>109</v>
      </c>
      <c r="C47" s="164" t="s">
        <v>180</v>
      </c>
      <c r="D47" s="17" t="s">
        <v>203</v>
      </c>
      <c r="E47" s="165" t="s">
        <v>204</v>
      </c>
      <c r="F47" s="164" t="s">
        <v>195</v>
      </c>
      <c r="G47" s="166">
        <v>1</v>
      </c>
      <c r="H47" s="167"/>
      <c r="I47" s="167">
        <f t="shared" si="3"/>
        <v>0</v>
      </c>
      <c r="J47" s="168">
        <v>0.01758</v>
      </c>
      <c r="K47" s="166">
        <f t="shared" si="4"/>
        <v>0.01758</v>
      </c>
      <c r="L47" s="168">
        <v>0</v>
      </c>
      <c r="M47" s="166">
        <f t="shared" si="5"/>
        <v>0</v>
      </c>
      <c r="N47" s="169">
        <v>10</v>
      </c>
      <c r="O47" s="170">
        <v>16</v>
      </c>
      <c r="P47" s="17" t="s">
        <v>114</v>
      </c>
    </row>
    <row r="48" spans="1:16" s="17" customFormat="1" ht="13.5" customHeight="1">
      <c r="A48" s="164" t="s">
        <v>205</v>
      </c>
      <c r="B48" s="164" t="s">
        <v>109</v>
      </c>
      <c r="C48" s="164" t="s">
        <v>180</v>
      </c>
      <c r="D48" s="17" t="s">
        <v>206</v>
      </c>
      <c r="E48" s="165" t="s">
        <v>207</v>
      </c>
      <c r="F48" s="164" t="s">
        <v>195</v>
      </c>
      <c r="G48" s="166">
        <v>1</v>
      </c>
      <c r="H48" s="167"/>
      <c r="I48" s="167">
        <f t="shared" si="3"/>
        <v>0</v>
      </c>
      <c r="J48" s="168">
        <v>0.00858</v>
      </c>
      <c r="K48" s="166">
        <f t="shared" si="4"/>
        <v>0.00858</v>
      </c>
      <c r="L48" s="168">
        <v>0</v>
      </c>
      <c r="M48" s="166">
        <f t="shared" si="5"/>
        <v>0</v>
      </c>
      <c r="N48" s="169">
        <v>10</v>
      </c>
      <c r="O48" s="170">
        <v>16</v>
      </c>
      <c r="P48" s="17" t="s">
        <v>114</v>
      </c>
    </row>
    <row r="49" spans="1:16" s="17" customFormat="1" ht="13.5" customHeight="1">
      <c r="A49" s="164" t="s">
        <v>208</v>
      </c>
      <c r="B49" s="164" t="s">
        <v>109</v>
      </c>
      <c r="C49" s="164" t="s">
        <v>180</v>
      </c>
      <c r="D49" s="17" t="s">
        <v>209</v>
      </c>
      <c r="E49" s="165" t="s">
        <v>210</v>
      </c>
      <c r="F49" s="164" t="s">
        <v>195</v>
      </c>
      <c r="G49" s="166">
        <v>1</v>
      </c>
      <c r="H49" s="167"/>
      <c r="I49" s="167">
        <f t="shared" si="3"/>
        <v>0</v>
      </c>
      <c r="J49" s="168">
        <v>0</v>
      </c>
      <c r="K49" s="166">
        <f t="shared" si="4"/>
        <v>0</v>
      </c>
      <c r="L49" s="168">
        <v>0.0329</v>
      </c>
      <c r="M49" s="166">
        <f t="shared" si="5"/>
        <v>0.0329</v>
      </c>
      <c r="N49" s="169">
        <v>10</v>
      </c>
      <c r="O49" s="170">
        <v>16</v>
      </c>
      <c r="P49" s="17" t="s">
        <v>114</v>
      </c>
    </row>
    <row r="50" spans="1:16" s="17" customFormat="1" ht="13.5" customHeight="1">
      <c r="A50" s="164" t="s">
        <v>211</v>
      </c>
      <c r="B50" s="164" t="s">
        <v>109</v>
      </c>
      <c r="C50" s="164" t="s">
        <v>180</v>
      </c>
      <c r="D50" s="17" t="s">
        <v>212</v>
      </c>
      <c r="E50" s="165" t="s">
        <v>213</v>
      </c>
      <c r="F50" s="164" t="s">
        <v>195</v>
      </c>
      <c r="G50" s="166">
        <v>1</v>
      </c>
      <c r="H50" s="167"/>
      <c r="I50" s="167">
        <f t="shared" si="3"/>
        <v>0</v>
      </c>
      <c r="J50" s="168">
        <v>0.01326</v>
      </c>
      <c r="K50" s="166">
        <f t="shared" si="4"/>
        <v>0.01326</v>
      </c>
      <c r="L50" s="168">
        <v>0</v>
      </c>
      <c r="M50" s="166">
        <f t="shared" si="5"/>
        <v>0</v>
      </c>
      <c r="N50" s="169">
        <v>10</v>
      </c>
      <c r="O50" s="170">
        <v>16</v>
      </c>
      <c r="P50" s="17" t="s">
        <v>114</v>
      </c>
    </row>
    <row r="51" spans="1:16" s="17" customFormat="1" ht="13.5" customHeight="1">
      <c r="A51" s="164" t="s">
        <v>214</v>
      </c>
      <c r="B51" s="164" t="s">
        <v>109</v>
      </c>
      <c r="C51" s="164" t="s">
        <v>180</v>
      </c>
      <c r="D51" s="17" t="s">
        <v>215</v>
      </c>
      <c r="E51" s="165" t="s">
        <v>216</v>
      </c>
      <c r="F51" s="164" t="s">
        <v>195</v>
      </c>
      <c r="G51" s="166">
        <v>1</v>
      </c>
      <c r="H51" s="167"/>
      <c r="I51" s="167">
        <f t="shared" si="3"/>
        <v>0</v>
      </c>
      <c r="J51" s="168">
        <v>0</v>
      </c>
      <c r="K51" s="166">
        <f t="shared" si="4"/>
        <v>0</v>
      </c>
      <c r="L51" s="168">
        <v>0.088</v>
      </c>
      <c r="M51" s="166">
        <f t="shared" si="5"/>
        <v>0.088</v>
      </c>
      <c r="N51" s="169">
        <v>10</v>
      </c>
      <c r="O51" s="170">
        <v>16</v>
      </c>
      <c r="P51" s="17" t="s">
        <v>114</v>
      </c>
    </row>
    <row r="52" spans="1:16" s="17" customFormat="1" ht="13.5" customHeight="1">
      <c r="A52" s="164" t="s">
        <v>217</v>
      </c>
      <c r="B52" s="164" t="s">
        <v>109</v>
      </c>
      <c r="C52" s="164" t="s">
        <v>180</v>
      </c>
      <c r="D52" s="17" t="s">
        <v>218</v>
      </c>
      <c r="E52" s="165" t="s">
        <v>219</v>
      </c>
      <c r="F52" s="164" t="s">
        <v>195</v>
      </c>
      <c r="G52" s="166">
        <v>1</v>
      </c>
      <c r="H52" s="167"/>
      <c r="I52" s="167">
        <f t="shared" si="3"/>
        <v>0</v>
      </c>
      <c r="J52" s="168">
        <v>0.01188</v>
      </c>
      <c r="K52" s="166">
        <f t="shared" si="4"/>
        <v>0.01188</v>
      </c>
      <c r="L52" s="168">
        <v>0</v>
      </c>
      <c r="M52" s="166">
        <f t="shared" si="5"/>
        <v>0</v>
      </c>
      <c r="N52" s="169">
        <v>10</v>
      </c>
      <c r="O52" s="170">
        <v>16</v>
      </c>
      <c r="P52" s="17" t="s">
        <v>114</v>
      </c>
    </row>
    <row r="53" spans="1:16" s="17" customFormat="1" ht="24" customHeight="1">
      <c r="A53" s="164" t="s">
        <v>220</v>
      </c>
      <c r="B53" s="164" t="s">
        <v>109</v>
      </c>
      <c r="C53" s="164" t="s">
        <v>180</v>
      </c>
      <c r="D53" s="17" t="s">
        <v>221</v>
      </c>
      <c r="E53" s="165" t="s">
        <v>222</v>
      </c>
      <c r="F53" s="164" t="s">
        <v>195</v>
      </c>
      <c r="G53" s="166">
        <v>1</v>
      </c>
      <c r="H53" s="167"/>
      <c r="I53" s="167">
        <f t="shared" si="3"/>
        <v>0</v>
      </c>
      <c r="J53" s="168">
        <v>0.00524</v>
      </c>
      <c r="K53" s="166">
        <f t="shared" si="4"/>
        <v>0.00524</v>
      </c>
      <c r="L53" s="168">
        <v>0</v>
      </c>
      <c r="M53" s="166">
        <f t="shared" si="5"/>
        <v>0</v>
      </c>
      <c r="N53" s="169">
        <v>10</v>
      </c>
      <c r="O53" s="170">
        <v>16</v>
      </c>
      <c r="P53" s="17" t="s">
        <v>114</v>
      </c>
    </row>
    <row r="54" spans="1:16" s="17" customFormat="1" ht="24" customHeight="1">
      <c r="A54" s="164" t="s">
        <v>223</v>
      </c>
      <c r="B54" s="164" t="s">
        <v>109</v>
      </c>
      <c r="C54" s="164" t="s">
        <v>180</v>
      </c>
      <c r="D54" s="17" t="s">
        <v>224</v>
      </c>
      <c r="E54" s="165" t="s">
        <v>225</v>
      </c>
      <c r="F54" s="164" t="s">
        <v>195</v>
      </c>
      <c r="G54" s="166">
        <v>1</v>
      </c>
      <c r="H54" s="167"/>
      <c r="I54" s="167">
        <f t="shared" si="3"/>
        <v>0</v>
      </c>
      <c r="J54" s="168">
        <v>0.0018</v>
      </c>
      <c r="K54" s="166">
        <f t="shared" si="4"/>
        <v>0.0018</v>
      </c>
      <c r="L54" s="168">
        <v>0</v>
      </c>
      <c r="M54" s="166">
        <f t="shared" si="5"/>
        <v>0</v>
      </c>
      <c r="N54" s="169">
        <v>10</v>
      </c>
      <c r="O54" s="170">
        <v>16</v>
      </c>
      <c r="P54" s="17" t="s">
        <v>114</v>
      </c>
    </row>
    <row r="55" spans="1:16" s="17" customFormat="1" ht="13.5" customHeight="1">
      <c r="A55" s="164" t="s">
        <v>226</v>
      </c>
      <c r="B55" s="164" t="s">
        <v>109</v>
      </c>
      <c r="C55" s="164" t="s">
        <v>180</v>
      </c>
      <c r="D55" s="17" t="s">
        <v>227</v>
      </c>
      <c r="E55" s="165" t="s">
        <v>228</v>
      </c>
      <c r="F55" s="164" t="s">
        <v>195</v>
      </c>
      <c r="G55" s="166">
        <v>2</v>
      </c>
      <c r="H55" s="167"/>
      <c r="I55" s="167">
        <f t="shared" si="3"/>
        <v>0</v>
      </c>
      <c r="J55" s="168">
        <v>0.0018</v>
      </c>
      <c r="K55" s="166">
        <f t="shared" si="4"/>
        <v>0.0036</v>
      </c>
      <c r="L55" s="168">
        <v>0</v>
      </c>
      <c r="M55" s="166">
        <f t="shared" si="5"/>
        <v>0</v>
      </c>
      <c r="N55" s="169">
        <v>10</v>
      </c>
      <c r="O55" s="170">
        <v>16</v>
      </c>
      <c r="P55" s="17" t="s">
        <v>114</v>
      </c>
    </row>
    <row r="56" spans="1:16" s="17" customFormat="1" ht="13.5" customHeight="1">
      <c r="A56" s="164" t="s">
        <v>229</v>
      </c>
      <c r="B56" s="164" t="s">
        <v>109</v>
      </c>
      <c r="C56" s="164" t="s">
        <v>180</v>
      </c>
      <c r="D56" s="17" t="s">
        <v>230</v>
      </c>
      <c r="E56" s="165" t="s">
        <v>231</v>
      </c>
      <c r="F56" s="164" t="s">
        <v>195</v>
      </c>
      <c r="G56" s="166">
        <v>1</v>
      </c>
      <c r="H56" s="167"/>
      <c r="I56" s="167">
        <f t="shared" si="3"/>
        <v>0</v>
      </c>
      <c r="J56" s="168">
        <v>0.00196</v>
      </c>
      <c r="K56" s="166">
        <f t="shared" si="4"/>
        <v>0.00196</v>
      </c>
      <c r="L56" s="168">
        <v>0</v>
      </c>
      <c r="M56" s="166">
        <f t="shared" si="5"/>
        <v>0</v>
      </c>
      <c r="N56" s="169">
        <v>10</v>
      </c>
      <c r="O56" s="170">
        <v>16</v>
      </c>
      <c r="P56" s="17" t="s">
        <v>114</v>
      </c>
    </row>
    <row r="57" spans="1:16" s="17" customFormat="1" ht="13.5" customHeight="1">
      <c r="A57" s="164" t="s">
        <v>232</v>
      </c>
      <c r="B57" s="164" t="s">
        <v>109</v>
      </c>
      <c r="C57" s="164" t="s">
        <v>180</v>
      </c>
      <c r="D57" s="17" t="s">
        <v>233</v>
      </c>
      <c r="E57" s="165" t="s">
        <v>234</v>
      </c>
      <c r="F57" s="164" t="s">
        <v>45</v>
      </c>
      <c r="G57" s="166">
        <v>1205.824</v>
      </c>
      <c r="H57" s="167"/>
      <c r="I57" s="167">
        <f t="shared" si="3"/>
        <v>0</v>
      </c>
      <c r="J57" s="168">
        <v>0</v>
      </c>
      <c r="K57" s="166">
        <f t="shared" si="4"/>
        <v>0</v>
      </c>
      <c r="L57" s="168">
        <v>0</v>
      </c>
      <c r="M57" s="166">
        <f t="shared" si="5"/>
        <v>0</v>
      </c>
      <c r="N57" s="169">
        <v>10</v>
      </c>
      <c r="O57" s="170">
        <v>16</v>
      </c>
      <c r="P57" s="17" t="s">
        <v>114</v>
      </c>
    </row>
    <row r="58" spans="2:16" s="136" customFormat="1" ht="12.75" customHeight="1">
      <c r="B58" s="141" t="s">
        <v>62</v>
      </c>
      <c r="D58" s="142" t="s">
        <v>235</v>
      </c>
      <c r="E58" s="142" t="s">
        <v>236</v>
      </c>
      <c r="I58" s="143">
        <f>I59</f>
        <v>0</v>
      </c>
      <c r="K58" s="144">
        <f>K59</f>
        <v>5E-05</v>
      </c>
      <c r="M58" s="144">
        <f>M59</f>
        <v>0.01235</v>
      </c>
      <c r="P58" s="142" t="s">
        <v>108</v>
      </c>
    </row>
    <row r="59" spans="1:16" s="17" customFormat="1" ht="24" customHeight="1">
      <c r="A59" s="164" t="s">
        <v>237</v>
      </c>
      <c r="B59" s="164" t="s">
        <v>109</v>
      </c>
      <c r="C59" s="164" t="s">
        <v>238</v>
      </c>
      <c r="D59" s="17" t="s">
        <v>239</v>
      </c>
      <c r="E59" s="165" t="s">
        <v>240</v>
      </c>
      <c r="F59" s="164" t="s">
        <v>145</v>
      </c>
      <c r="G59" s="166">
        <v>1</v>
      </c>
      <c r="H59" s="167"/>
      <c r="I59" s="167">
        <f>ROUND(G59*H59,2)</f>
        <v>0</v>
      </c>
      <c r="J59" s="168">
        <v>5E-05</v>
      </c>
      <c r="K59" s="166">
        <f>G59*J59</f>
        <v>5E-05</v>
      </c>
      <c r="L59" s="168">
        <v>0.01235</v>
      </c>
      <c r="M59" s="166">
        <f>G59*L59</f>
        <v>0.01235</v>
      </c>
      <c r="N59" s="169">
        <v>10</v>
      </c>
      <c r="O59" s="170">
        <v>16</v>
      </c>
      <c r="P59" s="17" t="s">
        <v>114</v>
      </c>
    </row>
    <row r="60" spans="2:16" s="136" customFormat="1" ht="12.75" customHeight="1">
      <c r="B60" s="141" t="s">
        <v>62</v>
      </c>
      <c r="D60" s="142" t="s">
        <v>241</v>
      </c>
      <c r="E60" s="142" t="s">
        <v>242</v>
      </c>
      <c r="H60"/>
      <c r="I60" s="143">
        <f>SUM(I61:I63)</f>
        <v>0</v>
      </c>
      <c r="K60" s="144">
        <f>SUM(K61:K63)</f>
        <v>0.39981834000000005</v>
      </c>
      <c r="M60" s="144">
        <f>SUM(M61:M63)</f>
        <v>0.236325</v>
      </c>
      <c r="P60" s="142" t="s">
        <v>108</v>
      </c>
    </row>
    <row r="61" spans="1:16" s="17" customFormat="1" ht="13.5" customHeight="1">
      <c r="A61" s="164" t="s">
        <v>243</v>
      </c>
      <c r="B61" s="164" t="s">
        <v>109</v>
      </c>
      <c r="C61" s="164" t="s">
        <v>241</v>
      </c>
      <c r="D61" s="17" t="s">
        <v>244</v>
      </c>
      <c r="E61" s="165" t="s">
        <v>245</v>
      </c>
      <c r="F61" s="164" t="s">
        <v>117</v>
      </c>
      <c r="G61" s="166">
        <v>15.4</v>
      </c>
      <c r="H61"/>
      <c r="I61" s="167">
        <f>ROUND(G61*H61,2)</f>
        <v>0</v>
      </c>
      <c r="J61" s="168">
        <v>0.01293</v>
      </c>
      <c r="K61" s="166">
        <f>G61*J61</f>
        <v>0.19912200000000002</v>
      </c>
      <c r="L61" s="168">
        <v>0</v>
      </c>
      <c r="M61" s="166">
        <f>G61*L61</f>
        <v>0</v>
      </c>
      <c r="N61" s="169">
        <v>10</v>
      </c>
      <c r="O61" s="170">
        <v>16</v>
      </c>
      <c r="P61" s="17" t="s">
        <v>114</v>
      </c>
    </row>
    <row r="62" spans="1:16" s="17" customFormat="1" ht="24" customHeight="1">
      <c r="A62" s="164" t="s">
        <v>246</v>
      </c>
      <c r="B62" s="164" t="s">
        <v>109</v>
      </c>
      <c r="C62" s="164" t="s">
        <v>241</v>
      </c>
      <c r="D62" s="17" t="s">
        <v>247</v>
      </c>
      <c r="E62" s="165" t="s">
        <v>248</v>
      </c>
      <c r="F62" s="164" t="s">
        <v>117</v>
      </c>
      <c r="G62" s="166">
        <v>13.7</v>
      </c>
      <c r="H62"/>
      <c r="I62" s="167">
        <f>ROUND(G62*H62,2)</f>
        <v>0</v>
      </c>
      <c r="J62" s="168">
        <v>0</v>
      </c>
      <c r="K62" s="166">
        <f>G62*J62</f>
        <v>0</v>
      </c>
      <c r="L62" s="168">
        <v>0.01725</v>
      </c>
      <c r="M62" s="166">
        <f>G62*L62</f>
        <v>0.236325</v>
      </c>
      <c r="N62" s="169">
        <v>10</v>
      </c>
      <c r="O62" s="170">
        <v>16</v>
      </c>
      <c r="P62" s="17" t="s">
        <v>114</v>
      </c>
    </row>
    <row r="63" spans="1:16" s="17" customFormat="1" ht="13.5" customHeight="1">
      <c r="A63" s="164" t="s">
        <v>249</v>
      </c>
      <c r="B63" s="164" t="s">
        <v>109</v>
      </c>
      <c r="C63" s="164" t="s">
        <v>241</v>
      </c>
      <c r="D63" s="17" t="s">
        <v>250</v>
      </c>
      <c r="E63" s="165" t="s">
        <v>251</v>
      </c>
      <c r="F63" s="164" t="s">
        <v>117</v>
      </c>
      <c r="G63" s="166">
        <v>6.162</v>
      </c>
      <c r="H63"/>
      <c r="I63" s="167">
        <f>ROUND(G63*H63,2)</f>
        <v>0</v>
      </c>
      <c r="J63" s="168">
        <v>0.03257</v>
      </c>
      <c r="K63" s="166">
        <f>G63*J63</f>
        <v>0.20069634</v>
      </c>
      <c r="L63" s="168">
        <v>0</v>
      </c>
      <c r="M63" s="166">
        <f>G63*L63</f>
        <v>0</v>
      </c>
      <c r="N63" s="169">
        <v>10</v>
      </c>
      <c r="O63" s="170">
        <v>16</v>
      </c>
      <c r="P63" s="17" t="s">
        <v>114</v>
      </c>
    </row>
    <row r="64" spans="2:16" s="136" customFormat="1" ht="12.75" customHeight="1">
      <c r="B64" s="141" t="s">
        <v>62</v>
      </c>
      <c r="D64" s="142" t="s">
        <v>252</v>
      </c>
      <c r="E64" s="142" t="s">
        <v>253</v>
      </c>
      <c r="H64"/>
      <c r="I64" s="143">
        <f>SUM(I65:I71)</f>
        <v>0</v>
      </c>
      <c r="K64" s="144">
        <f>SUM(K65:K71)</f>
        <v>0.095</v>
      </c>
      <c r="M64" s="144">
        <f>SUM(M65:M71)</f>
        <v>0.33999999999999997</v>
      </c>
      <c r="P64" s="142" t="s">
        <v>108</v>
      </c>
    </row>
    <row r="65" spans="1:16" s="17" customFormat="1" ht="13.5" customHeight="1">
      <c r="A65" s="164" t="s">
        <v>254</v>
      </c>
      <c r="B65" s="164" t="s">
        <v>109</v>
      </c>
      <c r="C65" s="164" t="s">
        <v>252</v>
      </c>
      <c r="D65" s="17" t="s">
        <v>255</v>
      </c>
      <c r="E65" s="165" t="s">
        <v>256</v>
      </c>
      <c r="F65" s="164" t="s">
        <v>156</v>
      </c>
      <c r="G65" s="166">
        <v>6</v>
      </c>
      <c r="H65"/>
      <c r="I65" s="167">
        <f aca="true" t="shared" si="6" ref="I65:I71">ROUND(G65*H65,2)</f>
        <v>0</v>
      </c>
      <c r="J65" s="168">
        <v>0</v>
      </c>
      <c r="K65" s="166">
        <f aca="true" t="shared" si="7" ref="K65:K71">G65*J65</f>
        <v>0</v>
      </c>
      <c r="L65" s="168">
        <v>0</v>
      </c>
      <c r="M65" s="166">
        <f aca="true" t="shared" si="8" ref="M65:M71">G65*L65</f>
        <v>0</v>
      </c>
      <c r="N65" s="169">
        <v>10</v>
      </c>
      <c r="O65" s="170">
        <v>16</v>
      </c>
      <c r="P65" s="17" t="s">
        <v>114</v>
      </c>
    </row>
    <row r="66" spans="1:16" s="17" customFormat="1" ht="13.5" customHeight="1">
      <c r="A66" s="171" t="s">
        <v>257</v>
      </c>
      <c r="B66" s="171" t="s">
        <v>258</v>
      </c>
      <c r="C66" s="171" t="s">
        <v>259</v>
      </c>
      <c r="D66" s="172" t="s">
        <v>260</v>
      </c>
      <c r="E66" s="173" t="s">
        <v>381</v>
      </c>
      <c r="F66" s="171" t="s">
        <v>156</v>
      </c>
      <c r="G66" s="174">
        <v>2</v>
      </c>
      <c r="H66"/>
      <c r="I66" s="175">
        <f t="shared" si="6"/>
        <v>0</v>
      </c>
      <c r="J66" s="176">
        <v>0.0155</v>
      </c>
      <c r="K66" s="174">
        <f t="shared" si="7"/>
        <v>0.031</v>
      </c>
      <c r="L66" s="176">
        <v>0</v>
      </c>
      <c r="M66" s="174">
        <f t="shared" si="8"/>
        <v>0</v>
      </c>
      <c r="N66" s="177">
        <v>10</v>
      </c>
      <c r="O66" s="178">
        <v>32</v>
      </c>
      <c r="P66" s="172" t="s">
        <v>114</v>
      </c>
    </row>
    <row r="67" spans="1:16" s="17" customFormat="1" ht="13.5" customHeight="1">
      <c r="A67" s="171" t="s">
        <v>261</v>
      </c>
      <c r="B67" s="171" t="s">
        <v>258</v>
      </c>
      <c r="C67" s="171" t="s">
        <v>259</v>
      </c>
      <c r="D67" s="172" t="s">
        <v>262</v>
      </c>
      <c r="E67" s="173" t="s">
        <v>382</v>
      </c>
      <c r="F67" s="171" t="s">
        <v>156</v>
      </c>
      <c r="G67" s="174">
        <v>2</v>
      </c>
      <c r="H67"/>
      <c r="I67" s="175">
        <f t="shared" si="6"/>
        <v>0</v>
      </c>
      <c r="J67" s="176">
        <v>0.016</v>
      </c>
      <c r="K67" s="174">
        <f t="shared" si="7"/>
        <v>0.032</v>
      </c>
      <c r="L67" s="176">
        <v>0</v>
      </c>
      <c r="M67" s="174">
        <f t="shared" si="8"/>
        <v>0</v>
      </c>
      <c r="N67" s="177">
        <v>10</v>
      </c>
      <c r="O67" s="178">
        <v>32</v>
      </c>
      <c r="P67" s="172" t="s">
        <v>114</v>
      </c>
    </row>
    <row r="68" spans="1:16" s="17" customFormat="1" ht="13.5" customHeight="1">
      <c r="A68" s="171" t="s">
        <v>263</v>
      </c>
      <c r="B68" s="171" t="s">
        <v>258</v>
      </c>
      <c r="C68" s="171" t="s">
        <v>259</v>
      </c>
      <c r="D68" s="172" t="s">
        <v>264</v>
      </c>
      <c r="E68" s="173" t="s">
        <v>265</v>
      </c>
      <c r="F68" s="171" t="s">
        <v>156</v>
      </c>
      <c r="G68" s="174">
        <v>2</v>
      </c>
      <c r="H68"/>
      <c r="I68" s="175">
        <f t="shared" si="6"/>
        <v>0</v>
      </c>
      <c r="J68" s="176">
        <v>0.016</v>
      </c>
      <c r="K68" s="174">
        <f t="shared" si="7"/>
        <v>0.032</v>
      </c>
      <c r="L68" s="176">
        <v>0</v>
      </c>
      <c r="M68" s="174">
        <f t="shared" si="8"/>
        <v>0</v>
      </c>
      <c r="N68" s="177">
        <v>10</v>
      </c>
      <c r="O68" s="178">
        <v>32</v>
      </c>
      <c r="P68" s="172" t="s">
        <v>114</v>
      </c>
    </row>
    <row r="69" spans="1:16" s="17" customFormat="1" ht="13.5" customHeight="1">
      <c r="A69" s="164" t="s">
        <v>266</v>
      </c>
      <c r="B69" s="164" t="s">
        <v>109</v>
      </c>
      <c r="C69" s="164" t="s">
        <v>252</v>
      </c>
      <c r="D69" s="17" t="s">
        <v>267</v>
      </c>
      <c r="E69" s="165" t="s">
        <v>268</v>
      </c>
      <c r="F69" s="164" t="s">
        <v>156</v>
      </c>
      <c r="G69" s="166">
        <v>1</v>
      </c>
      <c r="H69"/>
      <c r="I69" s="167">
        <f t="shared" si="6"/>
        <v>0</v>
      </c>
      <c r="J69" s="168">
        <v>0</v>
      </c>
      <c r="K69" s="166">
        <f t="shared" si="7"/>
        <v>0</v>
      </c>
      <c r="L69" s="168">
        <v>0.166</v>
      </c>
      <c r="M69" s="166">
        <f t="shared" si="8"/>
        <v>0.166</v>
      </c>
      <c r="N69" s="169">
        <v>10</v>
      </c>
      <c r="O69" s="170">
        <v>16</v>
      </c>
      <c r="P69" s="17" t="s">
        <v>114</v>
      </c>
    </row>
    <row r="70" spans="1:16" s="17" customFormat="1" ht="13.5" customHeight="1">
      <c r="A70" s="164" t="s">
        <v>269</v>
      </c>
      <c r="B70" s="164" t="s">
        <v>109</v>
      </c>
      <c r="C70" s="164" t="s">
        <v>252</v>
      </c>
      <c r="D70" s="17" t="s">
        <v>270</v>
      </c>
      <c r="E70" s="165" t="s">
        <v>271</v>
      </c>
      <c r="F70" s="164" t="s">
        <v>156</v>
      </c>
      <c r="G70" s="166">
        <v>1</v>
      </c>
      <c r="H70"/>
      <c r="I70" s="167">
        <f t="shared" si="6"/>
        <v>0</v>
      </c>
      <c r="J70" s="168">
        <v>0</v>
      </c>
      <c r="K70" s="166">
        <f t="shared" si="7"/>
        <v>0</v>
      </c>
      <c r="L70" s="168">
        <v>0.174</v>
      </c>
      <c r="M70" s="166">
        <f t="shared" si="8"/>
        <v>0.174</v>
      </c>
      <c r="N70" s="169">
        <v>10</v>
      </c>
      <c r="O70" s="170">
        <v>16</v>
      </c>
      <c r="P70" s="17" t="s">
        <v>114</v>
      </c>
    </row>
    <row r="71" spans="1:16" s="17" customFormat="1" ht="13.5" customHeight="1">
      <c r="A71" s="164" t="s">
        <v>272</v>
      </c>
      <c r="B71" s="164" t="s">
        <v>109</v>
      </c>
      <c r="C71" s="164" t="s">
        <v>252</v>
      </c>
      <c r="D71" s="17" t="s">
        <v>273</v>
      </c>
      <c r="E71" s="165" t="s">
        <v>274</v>
      </c>
      <c r="F71" s="164" t="s">
        <v>45</v>
      </c>
      <c r="G71" s="166">
        <v>980.5</v>
      </c>
      <c r="H71"/>
      <c r="I71" s="167">
        <f t="shared" si="6"/>
        <v>0</v>
      </c>
      <c r="J71" s="168">
        <v>0</v>
      </c>
      <c r="K71" s="166">
        <f t="shared" si="7"/>
        <v>0</v>
      </c>
      <c r="L71" s="168">
        <v>0</v>
      </c>
      <c r="M71" s="166">
        <f t="shared" si="8"/>
        <v>0</v>
      </c>
      <c r="N71" s="169">
        <v>10</v>
      </c>
      <c r="O71" s="170">
        <v>16</v>
      </c>
      <c r="P71" s="17" t="s">
        <v>114</v>
      </c>
    </row>
    <row r="72" spans="2:16" s="136" customFormat="1" ht="12.75" customHeight="1">
      <c r="B72" s="141" t="s">
        <v>62</v>
      </c>
      <c r="D72" s="142" t="s">
        <v>275</v>
      </c>
      <c r="E72" s="142" t="s">
        <v>276</v>
      </c>
      <c r="H72"/>
      <c r="I72" s="143">
        <f>SUM(I73:I80)</f>
        <v>0</v>
      </c>
      <c r="K72" s="144">
        <f>SUM(K73:K80)</f>
        <v>0.22332600000000002</v>
      </c>
      <c r="M72" s="144">
        <f>SUM(M73:M80)</f>
        <v>0.372914</v>
      </c>
      <c r="P72" s="142" t="s">
        <v>108</v>
      </c>
    </row>
    <row r="73" spans="1:16" s="17" customFormat="1" ht="13.5" customHeight="1">
      <c r="A73" s="164" t="s">
        <v>277</v>
      </c>
      <c r="B73" s="164" t="s">
        <v>109</v>
      </c>
      <c r="C73" s="164" t="s">
        <v>275</v>
      </c>
      <c r="D73" s="17" t="s">
        <v>278</v>
      </c>
      <c r="E73" s="165" t="s">
        <v>279</v>
      </c>
      <c r="F73" s="164" t="s">
        <v>117</v>
      </c>
      <c r="G73" s="166">
        <v>13.7</v>
      </c>
      <c r="H73"/>
      <c r="I73" s="167">
        <f aca="true" t="shared" si="9" ref="I73:I80">ROUND(G73*H73,2)</f>
        <v>0</v>
      </c>
      <c r="J73" s="168">
        <v>0</v>
      </c>
      <c r="K73" s="166">
        <f aca="true" t="shared" si="10" ref="K73:K80">G73*J73</f>
        <v>0</v>
      </c>
      <c r="L73" s="168">
        <v>0.02722</v>
      </c>
      <c r="M73" s="166">
        <f aca="true" t="shared" si="11" ref="M73:M80">G73*L73</f>
        <v>0.372914</v>
      </c>
      <c r="N73" s="169">
        <v>10</v>
      </c>
      <c r="O73" s="170">
        <v>16</v>
      </c>
      <c r="P73" s="17" t="s">
        <v>114</v>
      </c>
    </row>
    <row r="74" spans="1:16" s="17" customFormat="1" ht="24" customHeight="1">
      <c r="A74" s="164" t="s">
        <v>280</v>
      </c>
      <c r="B74" s="164" t="s">
        <v>109</v>
      </c>
      <c r="C74" s="164" t="s">
        <v>275</v>
      </c>
      <c r="D74" s="17" t="s">
        <v>281</v>
      </c>
      <c r="E74" s="165" t="s">
        <v>282</v>
      </c>
      <c r="F74" s="164" t="s">
        <v>117</v>
      </c>
      <c r="G74" s="166">
        <v>9</v>
      </c>
      <c r="H74"/>
      <c r="I74" s="167">
        <f t="shared" si="9"/>
        <v>0</v>
      </c>
      <c r="J74" s="168">
        <v>0.00392</v>
      </c>
      <c r="K74" s="166">
        <f t="shared" si="10"/>
        <v>0.03528</v>
      </c>
      <c r="L74" s="168">
        <v>0</v>
      </c>
      <c r="M74" s="166">
        <f t="shared" si="11"/>
        <v>0</v>
      </c>
      <c r="N74" s="169">
        <v>10</v>
      </c>
      <c r="O74" s="170">
        <v>16</v>
      </c>
      <c r="P74" s="17" t="s">
        <v>114</v>
      </c>
    </row>
    <row r="75" spans="1:16" s="17" customFormat="1" ht="13.5" customHeight="1">
      <c r="A75" s="171" t="s">
        <v>283</v>
      </c>
      <c r="B75" s="171" t="s">
        <v>258</v>
      </c>
      <c r="C75" s="171" t="s">
        <v>259</v>
      </c>
      <c r="D75" s="172" t="s">
        <v>284</v>
      </c>
      <c r="E75" s="173" t="s">
        <v>285</v>
      </c>
      <c r="F75" s="171" t="s">
        <v>117</v>
      </c>
      <c r="G75" s="174">
        <v>9.72</v>
      </c>
      <c r="H75"/>
      <c r="I75" s="175">
        <f t="shared" si="9"/>
        <v>0</v>
      </c>
      <c r="J75" s="176">
        <v>0.0118</v>
      </c>
      <c r="K75" s="174">
        <f t="shared" si="10"/>
        <v>0.114696</v>
      </c>
      <c r="L75" s="176">
        <v>0</v>
      </c>
      <c r="M75" s="174">
        <f t="shared" si="11"/>
        <v>0</v>
      </c>
      <c r="N75" s="177">
        <v>10</v>
      </c>
      <c r="O75" s="178">
        <v>32</v>
      </c>
      <c r="P75" s="172" t="s">
        <v>114</v>
      </c>
    </row>
    <row r="76" spans="1:16" s="17" customFormat="1" ht="13.5" customHeight="1">
      <c r="A76" s="171" t="s">
        <v>286</v>
      </c>
      <c r="B76" s="171" t="s">
        <v>258</v>
      </c>
      <c r="C76" s="171" t="s">
        <v>259</v>
      </c>
      <c r="D76" s="172" t="s">
        <v>287</v>
      </c>
      <c r="E76" s="173" t="s">
        <v>288</v>
      </c>
      <c r="F76" s="171" t="s">
        <v>117</v>
      </c>
      <c r="G76" s="174">
        <v>9</v>
      </c>
      <c r="H76"/>
      <c r="I76" s="175">
        <f t="shared" si="9"/>
        <v>0</v>
      </c>
      <c r="J76" s="176">
        <v>0.001</v>
      </c>
      <c r="K76" s="174">
        <f t="shared" si="10"/>
        <v>0.009000000000000001</v>
      </c>
      <c r="L76" s="176">
        <v>0</v>
      </c>
      <c r="M76" s="174">
        <f t="shared" si="11"/>
        <v>0</v>
      </c>
      <c r="N76" s="177">
        <v>10</v>
      </c>
      <c r="O76" s="178">
        <v>32</v>
      </c>
      <c r="P76" s="172" t="s">
        <v>114</v>
      </c>
    </row>
    <row r="77" spans="1:16" s="17" customFormat="1" ht="13.5" customHeight="1">
      <c r="A77" s="164" t="s">
        <v>289</v>
      </c>
      <c r="B77" s="164" t="s">
        <v>109</v>
      </c>
      <c r="C77" s="164" t="s">
        <v>275</v>
      </c>
      <c r="D77" s="17" t="s">
        <v>290</v>
      </c>
      <c r="E77" s="165" t="s">
        <v>291</v>
      </c>
      <c r="F77" s="164" t="s">
        <v>117</v>
      </c>
      <c r="G77" s="166">
        <v>9</v>
      </c>
      <c r="H77"/>
      <c r="I77" s="167">
        <f t="shared" si="9"/>
        <v>0</v>
      </c>
      <c r="J77" s="168">
        <v>0</v>
      </c>
      <c r="K77" s="166">
        <f t="shared" si="10"/>
        <v>0</v>
      </c>
      <c r="L77" s="168">
        <v>0</v>
      </c>
      <c r="M77" s="166">
        <f t="shared" si="11"/>
        <v>0</v>
      </c>
      <c r="N77" s="169">
        <v>10</v>
      </c>
      <c r="O77" s="170">
        <v>16</v>
      </c>
      <c r="P77" s="17" t="s">
        <v>114</v>
      </c>
    </row>
    <row r="78" spans="1:16" s="17" customFormat="1" ht="13.5" customHeight="1">
      <c r="A78" s="164" t="s">
        <v>292</v>
      </c>
      <c r="B78" s="164" t="s">
        <v>109</v>
      </c>
      <c r="C78" s="164" t="s">
        <v>275</v>
      </c>
      <c r="D78" s="17" t="s">
        <v>293</v>
      </c>
      <c r="E78" s="165" t="s">
        <v>294</v>
      </c>
      <c r="F78" s="164" t="s">
        <v>117</v>
      </c>
      <c r="G78" s="166">
        <v>9</v>
      </c>
      <c r="H78"/>
      <c r="I78" s="167">
        <f t="shared" si="9"/>
        <v>0</v>
      </c>
      <c r="J78" s="168">
        <v>0</v>
      </c>
      <c r="K78" s="166">
        <f t="shared" si="10"/>
        <v>0</v>
      </c>
      <c r="L78" s="168">
        <v>0</v>
      </c>
      <c r="M78" s="166">
        <f t="shared" si="11"/>
        <v>0</v>
      </c>
      <c r="N78" s="169">
        <v>10</v>
      </c>
      <c r="O78" s="170">
        <v>16</v>
      </c>
      <c r="P78" s="17" t="s">
        <v>114</v>
      </c>
    </row>
    <row r="79" spans="1:16" s="17" customFormat="1" ht="13.5" customHeight="1">
      <c r="A79" s="164" t="s">
        <v>295</v>
      </c>
      <c r="B79" s="164" t="s">
        <v>109</v>
      </c>
      <c r="C79" s="164" t="s">
        <v>275</v>
      </c>
      <c r="D79" s="17" t="s">
        <v>296</v>
      </c>
      <c r="E79" s="165" t="s">
        <v>297</v>
      </c>
      <c r="F79" s="164" t="s">
        <v>117</v>
      </c>
      <c r="G79" s="166">
        <v>9</v>
      </c>
      <c r="H79"/>
      <c r="I79" s="167">
        <f t="shared" si="9"/>
        <v>0</v>
      </c>
      <c r="J79" s="168">
        <v>0.00715</v>
      </c>
      <c r="K79" s="166">
        <f t="shared" si="10"/>
        <v>0.06435</v>
      </c>
      <c r="L79" s="168">
        <v>0</v>
      </c>
      <c r="M79" s="166">
        <f t="shared" si="11"/>
        <v>0</v>
      </c>
      <c r="N79" s="169">
        <v>10</v>
      </c>
      <c r="O79" s="170">
        <v>16</v>
      </c>
      <c r="P79" s="17" t="s">
        <v>114</v>
      </c>
    </row>
    <row r="80" spans="1:16" s="17" customFormat="1" ht="13.5" customHeight="1">
      <c r="A80" s="164" t="s">
        <v>298</v>
      </c>
      <c r="B80" s="164" t="s">
        <v>109</v>
      </c>
      <c r="C80" s="164" t="s">
        <v>275</v>
      </c>
      <c r="D80" s="17" t="s">
        <v>299</v>
      </c>
      <c r="E80" s="165" t="s">
        <v>300</v>
      </c>
      <c r="F80" s="164" t="s">
        <v>45</v>
      </c>
      <c r="G80" s="166">
        <v>98.771</v>
      </c>
      <c r="H80"/>
      <c r="I80" s="167">
        <f t="shared" si="9"/>
        <v>0</v>
      </c>
      <c r="J80" s="168">
        <v>0</v>
      </c>
      <c r="K80" s="166">
        <f t="shared" si="10"/>
        <v>0</v>
      </c>
      <c r="L80" s="168">
        <v>0</v>
      </c>
      <c r="M80" s="166">
        <f t="shared" si="11"/>
        <v>0</v>
      </c>
      <c r="N80" s="169">
        <v>10</v>
      </c>
      <c r="O80" s="170">
        <v>16</v>
      </c>
      <c r="P80" s="17" t="s">
        <v>114</v>
      </c>
    </row>
    <row r="81" spans="2:16" s="136" customFormat="1" ht="12.75" customHeight="1">
      <c r="B81" s="141" t="s">
        <v>62</v>
      </c>
      <c r="D81" s="142" t="s">
        <v>301</v>
      </c>
      <c r="E81" s="142" t="s">
        <v>302</v>
      </c>
      <c r="H81"/>
      <c r="I81" s="143">
        <f>SUM(I82:I88)</f>
        <v>0</v>
      </c>
      <c r="K81" s="144">
        <f>SUM(K82:K88)</f>
        <v>0.764086575</v>
      </c>
      <c r="M81" s="144">
        <f>SUM(M82:M88)</f>
        <v>1.358</v>
      </c>
      <c r="P81" s="142" t="s">
        <v>108</v>
      </c>
    </row>
    <row r="82" spans="1:16" s="17" customFormat="1" ht="24" customHeight="1">
      <c r="A82" s="164" t="s">
        <v>303</v>
      </c>
      <c r="B82" s="164" t="s">
        <v>109</v>
      </c>
      <c r="C82" s="164" t="s">
        <v>301</v>
      </c>
      <c r="D82" s="17" t="s">
        <v>304</v>
      </c>
      <c r="E82" s="165" t="s">
        <v>305</v>
      </c>
      <c r="F82" s="164" t="s">
        <v>163</v>
      </c>
      <c r="G82" s="166">
        <v>73.445</v>
      </c>
      <c r="H82"/>
      <c r="I82" s="167">
        <f aca="true" t="shared" si="12" ref="I82:I88">ROUND(G82*H82,2)</f>
        <v>0</v>
      </c>
      <c r="J82" s="168">
        <v>7E-05</v>
      </c>
      <c r="K82" s="166">
        <f aca="true" t="shared" si="13" ref="K82:K88">G82*J82</f>
        <v>0.005141149999999999</v>
      </c>
      <c r="L82" s="168">
        <v>0</v>
      </c>
      <c r="M82" s="166">
        <f aca="true" t="shared" si="14" ref="M82:M88">G82*L82</f>
        <v>0</v>
      </c>
      <c r="N82" s="169">
        <v>10</v>
      </c>
      <c r="O82" s="170">
        <v>16</v>
      </c>
      <c r="P82" s="17" t="s">
        <v>114</v>
      </c>
    </row>
    <row r="83" spans="1:16" s="17" customFormat="1" ht="13.5" customHeight="1">
      <c r="A83" s="171" t="s">
        <v>306</v>
      </c>
      <c r="B83" s="171" t="s">
        <v>258</v>
      </c>
      <c r="C83" s="171" t="s">
        <v>259</v>
      </c>
      <c r="D83" s="172" t="s">
        <v>307</v>
      </c>
      <c r="E83" s="173" t="s">
        <v>308</v>
      </c>
      <c r="F83" s="171" t="s">
        <v>163</v>
      </c>
      <c r="G83" s="174">
        <v>73.445</v>
      </c>
      <c r="H83"/>
      <c r="I83" s="175">
        <f t="shared" si="12"/>
        <v>0</v>
      </c>
      <c r="J83" s="176">
        <v>0.000205</v>
      </c>
      <c r="K83" s="174">
        <f t="shared" si="13"/>
        <v>0.015056224999999998</v>
      </c>
      <c r="L83" s="176">
        <v>0</v>
      </c>
      <c r="M83" s="174">
        <f t="shared" si="14"/>
        <v>0</v>
      </c>
      <c r="N83" s="177">
        <v>10</v>
      </c>
      <c r="O83" s="178">
        <v>32</v>
      </c>
      <c r="P83" s="172" t="s">
        <v>114</v>
      </c>
    </row>
    <row r="84" spans="1:16" s="17" customFormat="1" ht="13.5" customHeight="1">
      <c r="A84" s="164" t="s">
        <v>309</v>
      </c>
      <c r="B84" s="164" t="s">
        <v>109</v>
      </c>
      <c r="C84" s="164" t="s">
        <v>301</v>
      </c>
      <c r="D84" s="17" t="s">
        <v>310</v>
      </c>
      <c r="E84" s="165" t="s">
        <v>311</v>
      </c>
      <c r="F84" s="164" t="s">
        <v>117</v>
      </c>
      <c r="G84" s="166">
        <v>67.9</v>
      </c>
      <c r="H84"/>
      <c r="I84" s="167">
        <f t="shared" si="12"/>
        <v>0</v>
      </c>
      <c r="J84" s="168">
        <v>0</v>
      </c>
      <c r="K84" s="166">
        <f t="shared" si="13"/>
        <v>0</v>
      </c>
      <c r="L84" s="168">
        <v>0.02</v>
      </c>
      <c r="M84" s="166">
        <f t="shared" si="14"/>
        <v>1.358</v>
      </c>
      <c r="N84" s="169">
        <v>10</v>
      </c>
      <c r="O84" s="170">
        <v>16</v>
      </c>
      <c r="P84" s="17" t="s">
        <v>114</v>
      </c>
    </row>
    <row r="85" spans="1:16" s="17" customFormat="1" ht="24" customHeight="1">
      <c r="A85" s="164" t="s">
        <v>312</v>
      </c>
      <c r="B85" s="164" t="s">
        <v>109</v>
      </c>
      <c r="C85" s="164" t="s">
        <v>301</v>
      </c>
      <c r="D85" s="17" t="s">
        <v>313</v>
      </c>
      <c r="E85" s="165" t="s">
        <v>314</v>
      </c>
      <c r="F85" s="164" t="s">
        <v>117</v>
      </c>
      <c r="G85" s="166">
        <v>81.8</v>
      </c>
      <c r="H85"/>
      <c r="I85" s="167">
        <f t="shared" si="12"/>
        <v>0</v>
      </c>
      <c r="J85" s="168">
        <v>0.00013</v>
      </c>
      <c r="K85" s="166">
        <f t="shared" si="13"/>
        <v>0.010634</v>
      </c>
      <c r="L85" s="168">
        <v>0</v>
      </c>
      <c r="M85" s="166">
        <f t="shared" si="14"/>
        <v>0</v>
      </c>
      <c r="N85" s="169">
        <v>10</v>
      </c>
      <c r="O85" s="170">
        <v>16</v>
      </c>
      <c r="P85" s="17" t="s">
        <v>114</v>
      </c>
    </row>
    <row r="86" spans="1:16" s="17" customFormat="1" ht="13.5" customHeight="1">
      <c r="A86" s="171" t="s">
        <v>315</v>
      </c>
      <c r="B86" s="171" t="s">
        <v>258</v>
      </c>
      <c r="C86" s="171" t="s">
        <v>259</v>
      </c>
      <c r="D86" s="172" t="s">
        <v>316</v>
      </c>
      <c r="E86" s="173" t="s">
        <v>317</v>
      </c>
      <c r="F86" s="171" t="s">
        <v>117</v>
      </c>
      <c r="G86" s="174">
        <v>86.708</v>
      </c>
      <c r="H86"/>
      <c r="I86" s="175">
        <f t="shared" si="12"/>
        <v>0</v>
      </c>
      <c r="J86" s="176">
        <v>0.0084</v>
      </c>
      <c r="K86" s="174">
        <f t="shared" si="13"/>
        <v>0.7283472</v>
      </c>
      <c r="L86" s="176">
        <v>0</v>
      </c>
      <c r="M86" s="174">
        <f t="shared" si="14"/>
        <v>0</v>
      </c>
      <c r="N86" s="177">
        <v>10</v>
      </c>
      <c r="O86" s="178">
        <v>32</v>
      </c>
      <c r="P86" s="172" t="s">
        <v>114</v>
      </c>
    </row>
    <row r="87" spans="1:16" s="17" customFormat="1" ht="13.5" customHeight="1">
      <c r="A87" s="164" t="s">
        <v>318</v>
      </c>
      <c r="B87" s="164" t="s">
        <v>109</v>
      </c>
      <c r="C87" s="164" t="s">
        <v>301</v>
      </c>
      <c r="D87" s="17" t="s">
        <v>319</v>
      </c>
      <c r="E87" s="165" t="s">
        <v>320</v>
      </c>
      <c r="F87" s="164" t="s">
        <v>117</v>
      </c>
      <c r="G87" s="166">
        <v>81.8</v>
      </c>
      <c r="H87"/>
      <c r="I87" s="167">
        <f t="shared" si="12"/>
        <v>0</v>
      </c>
      <c r="J87" s="168">
        <v>6E-05</v>
      </c>
      <c r="K87" s="166">
        <f t="shared" si="13"/>
        <v>0.004908</v>
      </c>
      <c r="L87" s="168">
        <v>0</v>
      </c>
      <c r="M87" s="166">
        <f t="shared" si="14"/>
        <v>0</v>
      </c>
      <c r="N87" s="169">
        <v>10</v>
      </c>
      <c r="O87" s="170">
        <v>16</v>
      </c>
      <c r="P87" s="17" t="s">
        <v>114</v>
      </c>
    </row>
    <row r="88" spans="1:16" s="17" customFormat="1" ht="13.5" customHeight="1">
      <c r="A88" s="164" t="s">
        <v>321</v>
      </c>
      <c r="B88" s="164" t="s">
        <v>109</v>
      </c>
      <c r="C88" s="164" t="s">
        <v>301</v>
      </c>
      <c r="D88" s="17" t="s">
        <v>322</v>
      </c>
      <c r="E88" s="165" t="s">
        <v>323</v>
      </c>
      <c r="F88" s="164" t="s">
        <v>45</v>
      </c>
      <c r="G88" s="166">
        <v>777.32</v>
      </c>
      <c r="H88"/>
      <c r="I88" s="167">
        <f t="shared" si="12"/>
        <v>0</v>
      </c>
      <c r="J88" s="168">
        <v>0</v>
      </c>
      <c r="K88" s="166">
        <f t="shared" si="13"/>
        <v>0</v>
      </c>
      <c r="L88" s="168">
        <v>0</v>
      </c>
      <c r="M88" s="166">
        <f t="shared" si="14"/>
        <v>0</v>
      </c>
      <c r="N88" s="169">
        <v>10</v>
      </c>
      <c r="O88" s="170">
        <v>16</v>
      </c>
      <c r="P88" s="17" t="s">
        <v>114</v>
      </c>
    </row>
    <row r="89" spans="2:16" s="136" customFormat="1" ht="12.75" customHeight="1">
      <c r="B89" s="141" t="s">
        <v>62</v>
      </c>
      <c r="D89" s="142" t="s">
        <v>324</v>
      </c>
      <c r="E89" s="142" t="s">
        <v>325</v>
      </c>
      <c r="H89"/>
      <c r="I89" s="143">
        <f>I90</f>
        <v>0</v>
      </c>
      <c r="K89" s="144">
        <f>K90</f>
        <v>0</v>
      </c>
      <c r="M89" s="144">
        <f>M90</f>
        <v>0.011</v>
      </c>
      <c r="P89" s="142" t="s">
        <v>108</v>
      </c>
    </row>
    <row r="90" spans="1:16" s="17" customFormat="1" ht="13.5" customHeight="1">
      <c r="A90" s="164" t="s">
        <v>326</v>
      </c>
      <c r="B90" s="164" t="s">
        <v>109</v>
      </c>
      <c r="C90" s="164" t="s">
        <v>324</v>
      </c>
      <c r="D90" s="17" t="s">
        <v>327</v>
      </c>
      <c r="E90" s="165" t="s">
        <v>328</v>
      </c>
      <c r="F90" s="164" t="s">
        <v>117</v>
      </c>
      <c r="G90" s="166">
        <v>11</v>
      </c>
      <c r="H90"/>
      <c r="I90" s="167">
        <f>ROUND(G90*H90,2)</f>
        <v>0</v>
      </c>
      <c r="J90" s="168">
        <v>0</v>
      </c>
      <c r="K90" s="166">
        <f>G90*J90</f>
        <v>0</v>
      </c>
      <c r="L90" s="168">
        <v>0.001</v>
      </c>
      <c r="M90" s="166">
        <f>G90*L90</f>
        <v>0.011</v>
      </c>
      <c r="N90" s="169">
        <v>10</v>
      </c>
      <c r="O90" s="170">
        <v>16</v>
      </c>
      <c r="P90" s="17" t="s">
        <v>114</v>
      </c>
    </row>
    <row r="91" spans="2:16" s="136" customFormat="1" ht="12.75" customHeight="1">
      <c r="B91" s="141" t="s">
        <v>62</v>
      </c>
      <c r="D91" s="142" t="s">
        <v>329</v>
      </c>
      <c r="E91" s="142" t="s">
        <v>330</v>
      </c>
      <c r="H91"/>
      <c r="I91" s="143">
        <f>SUM(I92:I96)</f>
        <v>0</v>
      </c>
      <c r="K91" s="144">
        <f>SUM(K92:K96)</f>
        <v>0.3535478000000001</v>
      </c>
      <c r="M91" s="144">
        <f>SUM(M92:M96)</f>
        <v>0.41422879999999995</v>
      </c>
      <c r="P91" s="142" t="s">
        <v>108</v>
      </c>
    </row>
    <row r="92" spans="1:16" s="17" customFormat="1" ht="13.5" customHeight="1">
      <c r="A92" s="164" t="s">
        <v>331</v>
      </c>
      <c r="B92" s="164" t="s">
        <v>109</v>
      </c>
      <c r="C92" s="164" t="s">
        <v>329</v>
      </c>
      <c r="D92" s="17" t="s">
        <v>332</v>
      </c>
      <c r="E92" s="165" t="s">
        <v>333</v>
      </c>
      <c r="F92" s="164" t="s">
        <v>117</v>
      </c>
      <c r="G92" s="166">
        <v>15.229</v>
      </c>
      <c r="H92"/>
      <c r="I92" s="167">
        <f>ROUND(G92*H92,2)</f>
        <v>0</v>
      </c>
      <c r="J92" s="168">
        <v>0</v>
      </c>
      <c r="K92" s="166">
        <f>G92*J92</f>
        <v>0</v>
      </c>
      <c r="L92" s="168">
        <v>0.0272</v>
      </c>
      <c r="M92" s="166">
        <f>G92*L92</f>
        <v>0.41422879999999995</v>
      </c>
      <c r="N92" s="169">
        <v>10</v>
      </c>
      <c r="O92" s="170">
        <v>16</v>
      </c>
      <c r="P92" s="17" t="s">
        <v>114</v>
      </c>
    </row>
    <row r="93" spans="1:16" s="17" customFormat="1" ht="24" customHeight="1">
      <c r="A93" s="164" t="s">
        <v>334</v>
      </c>
      <c r="B93" s="164" t="s">
        <v>109</v>
      </c>
      <c r="C93" s="164" t="s">
        <v>329</v>
      </c>
      <c r="D93" s="17" t="s">
        <v>335</v>
      </c>
      <c r="E93" s="165" t="s">
        <v>336</v>
      </c>
      <c r="F93" s="164" t="s">
        <v>117</v>
      </c>
      <c r="G93" s="166">
        <v>21.288</v>
      </c>
      <c r="H93"/>
      <c r="I93" s="167">
        <f>ROUND(G93*H93,2)</f>
        <v>0</v>
      </c>
      <c r="J93" s="168">
        <v>0.0031</v>
      </c>
      <c r="K93" s="166">
        <f>G93*J93</f>
        <v>0.0659928</v>
      </c>
      <c r="L93" s="168">
        <v>0</v>
      </c>
      <c r="M93" s="166">
        <f>G93*L93</f>
        <v>0</v>
      </c>
      <c r="N93" s="169">
        <v>10</v>
      </c>
      <c r="O93" s="170">
        <v>16</v>
      </c>
      <c r="P93" s="17" t="s">
        <v>114</v>
      </c>
    </row>
    <row r="94" spans="1:16" s="17" customFormat="1" ht="13.5" customHeight="1">
      <c r="A94" s="171" t="s">
        <v>337</v>
      </c>
      <c r="B94" s="171" t="s">
        <v>258</v>
      </c>
      <c r="C94" s="171" t="s">
        <v>259</v>
      </c>
      <c r="D94" s="172" t="s">
        <v>338</v>
      </c>
      <c r="E94" s="173" t="s">
        <v>339</v>
      </c>
      <c r="F94" s="171" t="s">
        <v>117</v>
      </c>
      <c r="G94" s="174">
        <v>22.565</v>
      </c>
      <c r="H94"/>
      <c r="I94" s="175">
        <f>ROUND(G94*H94,2)</f>
        <v>0</v>
      </c>
      <c r="J94" s="176">
        <v>0.0118</v>
      </c>
      <c r="K94" s="174">
        <f>G94*J94</f>
        <v>0.26626700000000003</v>
      </c>
      <c r="L94" s="176">
        <v>0</v>
      </c>
      <c r="M94" s="174">
        <f>G94*L94</f>
        <v>0</v>
      </c>
      <c r="N94" s="177">
        <v>10</v>
      </c>
      <c r="O94" s="178">
        <v>32</v>
      </c>
      <c r="P94" s="172" t="s">
        <v>114</v>
      </c>
    </row>
    <row r="95" spans="1:16" s="17" customFormat="1" ht="13.5" customHeight="1">
      <c r="A95" s="171" t="s">
        <v>340</v>
      </c>
      <c r="B95" s="171" t="s">
        <v>258</v>
      </c>
      <c r="C95" s="171" t="s">
        <v>259</v>
      </c>
      <c r="D95" s="172" t="s">
        <v>287</v>
      </c>
      <c r="E95" s="173" t="s">
        <v>288</v>
      </c>
      <c r="F95" s="171" t="s">
        <v>117</v>
      </c>
      <c r="G95" s="174">
        <v>21.288</v>
      </c>
      <c r="H95"/>
      <c r="I95" s="175">
        <f>ROUND(G95*H95,2)</f>
        <v>0</v>
      </c>
      <c r="J95" s="176">
        <v>0.001</v>
      </c>
      <c r="K95" s="174">
        <f>G95*J95</f>
        <v>0.021288</v>
      </c>
      <c r="L95" s="176">
        <v>0</v>
      </c>
      <c r="M95" s="174">
        <f>G95*L95</f>
        <v>0</v>
      </c>
      <c r="N95" s="177">
        <v>10</v>
      </c>
      <c r="O95" s="178">
        <v>32</v>
      </c>
      <c r="P95" s="172" t="s">
        <v>114</v>
      </c>
    </row>
    <row r="96" spans="1:16" s="17" customFormat="1" ht="13.5" customHeight="1">
      <c r="A96" s="164" t="s">
        <v>341</v>
      </c>
      <c r="B96" s="164" t="s">
        <v>109</v>
      </c>
      <c r="C96" s="164" t="s">
        <v>329</v>
      </c>
      <c r="D96" s="17" t="s">
        <v>342</v>
      </c>
      <c r="E96" s="165" t="s">
        <v>343</v>
      </c>
      <c r="F96" s="164" t="s">
        <v>45</v>
      </c>
      <c r="G96" s="166">
        <v>164.75</v>
      </c>
      <c r="H96"/>
      <c r="I96" s="167">
        <f>ROUND(G96*H96,2)</f>
        <v>0</v>
      </c>
      <c r="J96" s="168">
        <v>0</v>
      </c>
      <c r="K96" s="166">
        <f>G96*J96</f>
        <v>0</v>
      </c>
      <c r="L96" s="168">
        <v>0</v>
      </c>
      <c r="M96" s="166">
        <f>G96*L96</f>
        <v>0</v>
      </c>
      <c r="N96" s="169">
        <v>10</v>
      </c>
      <c r="O96" s="170">
        <v>16</v>
      </c>
      <c r="P96" s="17" t="s">
        <v>114</v>
      </c>
    </row>
    <row r="97" spans="2:16" s="136" customFormat="1" ht="12.75" customHeight="1">
      <c r="B97" s="141" t="s">
        <v>62</v>
      </c>
      <c r="D97" s="142" t="s">
        <v>344</v>
      </c>
      <c r="E97" s="142" t="s">
        <v>345</v>
      </c>
      <c r="H97"/>
      <c r="I97" s="143">
        <f>SUM(I98:I100)</f>
        <v>0</v>
      </c>
      <c r="K97" s="144">
        <f>SUM(K98:K100)</f>
        <v>0.14456002</v>
      </c>
      <c r="M97" s="144">
        <f>SUM(M98:M100)</f>
        <v>0</v>
      </c>
      <c r="P97" s="142" t="s">
        <v>108</v>
      </c>
    </row>
    <row r="98" spans="1:16" s="17" customFormat="1" ht="13.5" customHeight="1">
      <c r="A98" s="164" t="s">
        <v>346</v>
      </c>
      <c r="B98" s="164" t="s">
        <v>109</v>
      </c>
      <c r="C98" s="164" t="s">
        <v>344</v>
      </c>
      <c r="D98" s="17" t="s">
        <v>347</v>
      </c>
      <c r="E98" s="165" t="s">
        <v>348</v>
      </c>
      <c r="F98" s="164" t="s">
        <v>117</v>
      </c>
      <c r="G98" s="166">
        <v>231.9</v>
      </c>
      <c r="H98"/>
      <c r="I98" s="167">
        <f>ROUND(G98*H98,2)</f>
        <v>0</v>
      </c>
      <c r="J98" s="168">
        <v>0</v>
      </c>
      <c r="K98" s="166">
        <f>G98*J98</f>
        <v>0</v>
      </c>
      <c r="L98" s="168">
        <v>0</v>
      </c>
      <c r="M98" s="166">
        <f>G98*L98</f>
        <v>0</v>
      </c>
      <c r="N98" s="169">
        <v>10</v>
      </c>
      <c r="O98" s="170">
        <v>16</v>
      </c>
      <c r="P98" s="17" t="s">
        <v>114</v>
      </c>
    </row>
    <row r="99" spans="1:16" s="17" customFormat="1" ht="24" customHeight="1">
      <c r="A99" s="164" t="s">
        <v>349</v>
      </c>
      <c r="B99" s="164" t="s">
        <v>109</v>
      </c>
      <c r="C99" s="164" t="s">
        <v>344</v>
      </c>
      <c r="D99" s="17" t="s">
        <v>350</v>
      </c>
      <c r="E99" s="165" t="s">
        <v>351</v>
      </c>
      <c r="F99" s="164" t="s">
        <v>117</v>
      </c>
      <c r="G99" s="166">
        <v>104.71</v>
      </c>
      <c r="H99"/>
      <c r="I99" s="167">
        <f>ROUND(G99*H99,2)</f>
        <v>0</v>
      </c>
      <c r="J99" s="168">
        <v>0.0001</v>
      </c>
      <c r="K99" s="166">
        <f>G99*J99</f>
        <v>0.010471</v>
      </c>
      <c r="L99" s="168">
        <v>0</v>
      </c>
      <c r="M99" s="166">
        <f>G99*L99</f>
        <v>0</v>
      </c>
      <c r="N99" s="169">
        <v>10</v>
      </c>
      <c r="O99" s="170">
        <v>16</v>
      </c>
      <c r="P99" s="17" t="s">
        <v>114</v>
      </c>
    </row>
    <row r="100" spans="1:16" s="17" customFormat="1" ht="24" customHeight="1">
      <c r="A100" s="164" t="s">
        <v>352</v>
      </c>
      <c r="B100" s="164" t="s">
        <v>109</v>
      </c>
      <c r="C100" s="164" t="s">
        <v>344</v>
      </c>
      <c r="D100" s="17" t="s">
        <v>353</v>
      </c>
      <c r="E100" s="165" t="s">
        <v>354</v>
      </c>
      <c r="F100" s="164" t="s">
        <v>117</v>
      </c>
      <c r="G100" s="166">
        <v>343.818</v>
      </c>
      <c r="H100"/>
      <c r="I100" s="167">
        <f>ROUND(G100*H100,2)</f>
        <v>0</v>
      </c>
      <c r="J100" s="168">
        <v>0.00039</v>
      </c>
      <c r="K100" s="166">
        <f>G100*J100</f>
        <v>0.13408902</v>
      </c>
      <c r="L100" s="168">
        <v>0</v>
      </c>
      <c r="M100" s="166">
        <f>G100*L100</f>
        <v>0</v>
      </c>
      <c r="N100" s="169">
        <v>10</v>
      </c>
      <c r="O100" s="170">
        <v>16</v>
      </c>
      <c r="P100" s="17" t="s">
        <v>114</v>
      </c>
    </row>
    <row r="101" spans="2:16" s="136" customFormat="1" ht="12.75" customHeight="1">
      <c r="B101" s="141" t="s">
        <v>62</v>
      </c>
      <c r="D101" s="142" t="s">
        <v>355</v>
      </c>
      <c r="E101" s="142" t="s">
        <v>356</v>
      </c>
      <c r="H101"/>
      <c r="I101" s="143">
        <f>SUM(I102:I103)</f>
        <v>0</v>
      </c>
      <c r="K101" s="144">
        <f>SUM(K102:K103)</f>
        <v>0.22281971999999997</v>
      </c>
      <c r="M101" s="144">
        <f>SUM(M102:M103)</f>
        <v>0</v>
      </c>
      <c r="P101" s="142" t="s">
        <v>108</v>
      </c>
    </row>
    <row r="102" spans="1:16" s="17" customFormat="1" ht="13.5" customHeight="1">
      <c r="A102" s="164" t="s">
        <v>357</v>
      </c>
      <c r="B102" s="164" t="s">
        <v>109</v>
      </c>
      <c r="C102" s="164" t="s">
        <v>355</v>
      </c>
      <c r="D102" s="17" t="s">
        <v>358</v>
      </c>
      <c r="E102" s="165" t="s">
        <v>359</v>
      </c>
      <c r="F102" s="164" t="s">
        <v>117</v>
      </c>
      <c r="G102" s="166">
        <v>10.806</v>
      </c>
      <c r="H102"/>
      <c r="I102" s="167">
        <f>ROUND(G102*H102,2)</f>
        <v>0</v>
      </c>
      <c r="J102" s="168">
        <v>0.02062</v>
      </c>
      <c r="K102" s="166">
        <f>G102*J102</f>
        <v>0.22281971999999997</v>
      </c>
      <c r="L102" s="168">
        <v>0</v>
      </c>
      <c r="M102" s="166">
        <f>G102*L102</f>
        <v>0</v>
      </c>
      <c r="N102" s="169">
        <v>10</v>
      </c>
      <c r="O102" s="170">
        <v>16</v>
      </c>
      <c r="P102" s="17" t="s">
        <v>114</v>
      </c>
    </row>
    <row r="103" spans="1:16" s="17" customFormat="1" ht="13.5" customHeight="1">
      <c r="A103" s="164" t="s">
        <v>360</v>
      </c>
      <c r="B103" s="164" t="s">
        <v>109</v>
      </c>
      <c r="C103" s="164" t="s">
        <v>355</v>
      </c>
      <c r="D103" s="17" t="s">
        <v>361</v>
      </c>
      <c r="E103" s="165" t="s">
        <v>362</v>
      </c>
      <c r="F103" s="164" t="s">
        <v>45</v>
      </c>
      <c r="G103" s="166">
        <v>164.251</v>
      </c>
      <c r="H103"/>
      <c r="I103" s="167">
        <f>ROUND(G103*H103,2)</f>
        <v>0</v>
      </c>
      <c r="J103" s="168">
        <v>0</v>
      </c>
      <c r="K103" s="166">
        <f>G103*J103</f>
        <v>0</v>
      </c>
      <c r="L103" s="168">
        <v>0</v>
      </c>
      <c r="M103" s="166">
        <f>G103*L103</f>
        <v>0</v>
      </c>
      <c r="N103" s="169">
        <v>10</v>
      </c>
      <c r="O103" s="170">
        <v>16</v>
      </c>
      <c r="P103" s="17" t="s">
        <v>114</v>
      </c>
    </row>
    <row r="104" spans="2:16" s="136" customFormat="1" ht="12.75" customHeight="1">
      <c r="B104" s="137" t="s">
        <v>62</v>
      </c>
      <c r="D104" s="138" t="s">
        <v>258</v>
      </c>
      <c r="E104" s="138" t="s">
        <v>363</v>
      </c>
      <c r="H104"/>
      <c r="I104" s="139">
        <f>I105+I107</f>
        <v>0</v>
      </c>
      <c r="K104" s="140">
        <f>K105+K107</f>
        <v>0</v>
      </c>
      <c r="M104" s="140">
        <f>M105+M107</f>
        <v>0</v>
      </c>
      <c r="P104" s="138" t="s">
        <v>105</v>
      </c>
    </row>
    <row r="105" spans="2:16" s="136" customFormat="1" ht="12.75" customHeight="1">
      <c r="B105" s="141" t="s">
        <v>62</v>
      </c>
      <c r="D105" s="142" t="s">
        <v>364</v>
      </c>
      <c r="E105" s="142" t="s">
        <v>365</v>
      </c>
      <c r="H105"/>
      <c r="I105" s="143">
        <f>I106</f>
        <v>0</v>
      </c>
      <c r="K105" s="144">
        <f>K106</f>
        <v>0</v>
      </c>
      <c r="M105" s="144">
        <f>M106</f>
        <v>0</v>
      </c>
      <c r="P105" s="142" t="s">
        <v>108</v>
      </c>
    </row>
    <row r="106" spans="1:16" s="17" customFormat="1" ht="24" customHeight="1">
      <c r="A106" s="164" t="s">
        <v>366</v>
      </c>
      <c r="B106" s="164" t="s">
        <v>109</v>
      </c>
      <c r="C106" s="164" t="s">
        <v>367</v>
      </c>
      <c r="D106" s="17" t="s">
        <v>142</v>
      </c>
      <c r="E106" s="165" t="s">
        <v>368</v>
      </c>
      <c r="F106" s="164" t="s">
        <v>145</v>
      </c>
      <c r="G106" s="166">
        <v>1</v>
      </c>
      <c r="H106"/>
      <c r="I106" s="167">
        <f>ROUND(G106*H106,2)</f>
        <v>0</v>
      </c>
      <c r="J106" s="168">
        <v>0</v>
      </c>
      <c r="K106" s="166">
        <f>G106*J106</f>
        <v>0</v>
      </c>
      <c r="L106" s="168">
        <v>0</v>
      </c>
      <c r="M106" s="166">
        <f>G106*L106</f>
        <v>0</v>
      </c>
      <c r="N106" s="169">
        <v>10</v>
      </c>
      <c r="O106" s="170">
        <v>64</v>
      </c>
      <c r="P106" s="17" t="s">
        <v>114</v>
      </c>
    </row>
    <row r="107" spans="2:16" s="136" customFormat="1" ht="12.75" customHeight="1">
      <c r="B107" s="141" t="s">
        <v>62</v>
      </c>
      <c r="D107" s="142" t="s">
        <v>369</v>
      </c>
      <c r="E107" s="142" t="s">
        <v>370</v>
      </c>
      <c r="H107"/>
      <c r="I107" s="143">
        <f>SUM(I108:I111)</f>
        <v>0</v>
      </c>
      <c r="K107" s="144">
        <f>SUM(K108:K111)</f>
        <v>0</v>
      </c>
      <c r="M107" s="144">
        <f>SUM(M108:M111)</f>
        <v>0</v>
      </c>
      <c r="P107" s="142" t="s">
        <v>108</v>
      </c>
    </row>
    <row r="108" spans="1:16" s="17" customFormat="1" ht="13.5" customHeight="1">
      <c r="A108" s="164" t="s">
        <v>371</v>
      </c>
      <c r="B108" s="164" t="s">
        <v>109</v>
      </c>
      <c r="C108" s="164" t="s">
        <v>367</v>
      </c>
      <c r="D108" s="17" t="s">
        <v>217</v>
      </c>
      <c r="E108" s="165" t="s">
        <v>372</v>
      </c>
      <c r="F108" s="164" t="s">
        <v>145</v>
      </c>
      <c r="G108" s="166">
        <v>1</v>
      </c>
      <c r="H108"/>
      <c r="I108" s="167">
        <f>ROUND(G108*H108,2)</f>
        <v>0</v>
      </c>
      <c r="J108" s="168">
        <v>0</v>
      </c>
      <c r="K108" s="166">
        <f>G108*J108</f>
        <v>0</v>
      </c>
      <c r="L108" s="168">
        <v>0</v>
      </c>
      <c r="M108" s="166">
        <f>G108*L108</f>
        <v>0</v>
      </c>
      <c r="N108" s="169">
        <v>10</v>
      </c>
      <c r="O108" s="170">
        <v>64</v>
      </c>
      <c r="P108" s="17" t="s">
        <v>114</v>
      </c>
    </row>
    <row r="109" spans="1:16" s="17" customFormat="1" ht="13.5" customHeight="1">
      <c r="A109" s="164" t="s">
        <v>373</v>
      </c>
      <c r="B109" s="164" t="s">
        <v>109</v>
      </c>
      <c r="C109" s="164" t="s">
        <v>367</v>
      </c>
      <c r="D109" s="17" t="s">
        <v>374</v>
      </c>
      <c r="E109" s="165" t="s">
        <v>375</v>
      </c>
      <c r="F109" s="164" t="s">
        <v>145</v>
      </c>
      <c r="G109" s="166">
        <v>1</v>
      </c>
      <c r="H109"/>
      <c r="I109" s="167">
        <f>ROUND(G109*H109,2)</f>
        <v>0</v>
      </c>
      <c r="J109" s="168">
        <v>0</v>
      </c>
      <c r="K109" s="166">
        <f>G109*J109</f>
        <v>0</v>
      </c>
      <c r="L109" s="168">
        <v>0</v>
      </c>
      <c r="M109" s="166">
        <f>G109*L109</f>
        <v>0</v>
      </c>
      <c r="N109" s="169">
        <v>10</v>
      </c>
      <c r="O109" s="170">
        <v>64</v>
      </c>
      <c r="P109" s="17" t="s">
        <v>114</v>
      </c>
    </row>
    <row r="110" spans="1:16" s="17" customFormat="1" ht="13.5" customHeight="1">
      <c r="A110" s="171" t="s">
        <v>376</v>
      </c>
      <c r="B110" s="171" t="s">
        <v>258</v>
      </c>
      <c r="C110" s="171" t="s">
        <v>259</v>
      </c>
      <c r="D110" s="172" t="s">
        <v>254</v>
      </c>
      <c r="E110" s="173" t="s">
        <v>377</v>
      </c>
      <c r="F110" s="171" t="s">
        <v>156</v>
      </c>
      <c r="G110" s="174">
        <v>2</v>
      </c>
      <c r="H110"/>
      <c r="I110" s="175">
        <f>ROUND(G110*H110,2)</f>
        <v>0</v>
      </c>
      <c r="J110" s="176">
        <v>0</v>
      </c>
      <c r="K110" s="174">
        <f>G110*J110</f>
        <v>0</v>
      </c>
      <c r="L110" s="176">
        <v>0</v>
      </c>
      <c r="M110" s="174">
        <f>G110*L110</f>
        <v>0</v>
      </c>
      <c r="N110" s="177">
        <v>10</v>
      </c>
      <c r="O110" s="178">
        <v>256</v>
      </c>
      <c r="P110" s="172" t="s">
        <v>114</v>
      </c>
    </row>
    <row r="111" spans="1:16" s="17" customFormat="1" ht="13.5" customHeight="1">
      <c r="A111" s="171" t="s">
        <v>378</v>
      </c>
      <c r="B111" s="171" t="s">
        <v>258</v>
      </c>
      <c r="C111" s="171" t="s">
        <v>259</v>
      </c>
      <c r="D111" s="172" t="s">
        <v>257</v>
      </c>
      <c r="E111" s="173" t="s">
        <v>379</v>
      </c>
      <c r="F111" s="171" t="s">
        <v>145</v>
      </c>
      <c r="G111" s="174">
        <v>1</v>
      </c>
      <c r="H111"/>
      <c r="I111" s="175">
        <f>ROUND(G111*H111,2)</f>
        <v>0</v>
      </c>
      <c r="J111" s="176">
        <v>0</v>
      </c>
      <c r="K111" s="174">
        <f>G111*J111</f>
        <v>0</v>
      </c>
      <c r="L111" s="176">
        <v>0</v>
      </c>
      <c r="M111" s="174">
        <f>G111*L111</f>
        <v>0</v>
      </c>
      <c r="N111" s="177">
        <v>10</v>
      </c>
      <c r="O111" s="178">
        <v>256</v>
      </c>
      <c r="P111" s="172" t="s">
        <v>114</v>
      </c>
    </row>
    <row r="112" spans="5:13" s="149" customFormat="1" ht="12.75" customHeight="1">
      <c r="E112" s="150" t="s">
        <v>88</v>
      </c>
      <c r="I112" s="151">
        <f>I14+I38+I104</f>
        <v>0</v>
      </c>
      <c r="K112" s="152">
        <f>K14+K38+K104</f>
        <v>12.437379825</v>
      </c>
      <c r="M112" s="152">
        <f>M14+M38+M104</f>
        <v>15.243172800000002</v>
      </c>
    </row>
  </sheetData>
  <sheetProtection/>
  <printOptions horizontalCentered="1"/>
  <pageMargins left="0.787401556968689" right="0.787401556968689" top="0.5905511975288391" bottom="0.5905511975288391" header="0" footer="0"/>
  <pageSetup fitToHeight="999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</dc:creator>
  <cp:keywords/>
  <dc:description/>
  <cp:lastModifiedBy>Tomáš Velinský</cp:lastModifiedBy>
  <dcterms:created xsi:type="dcterms:W3CDTF">2011-07-19T20:50:33Z</dcterms:created>
  <dcterms:modified xsi:type="dcterms:W3CDTF">2011-12-12T19:59:32Z</dcterms:modified>
  <cp:category/>
  <cp:version/>
  <cp:contentType/>
  <cp:contentStatus/>
</cp:coreProperties>
</file>