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'Položky'!$A$1:$G$35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<sst xmlns="http://schemas.openxmlformats.org/spreadsheetml/2006/main" count="185" uniqueCount="137">
  <si>
    <t>SLEPÝ ROZPOČET</t>
  </si>
  <si>
    <t>Rozpočet</t>
  </si>
  <si>
    <t xml:space="preserve">JKSO </t>
  </si>
  <si>
    <t>Objekt</t>
  </si>
  <si>
    <t>Název objektu</t>
  </si>
  <si>
    <t xml:space="preserve">SKP </t>
  </si>
  <si>
    <t>01</t>
  </si>
  <si>
    <t>OBVODOVÝ PLÁŠŤ</t>
  </si>
  <si>
    <t>Měrná jednotka</t>
  </si>
  <si>
    <t>Stavba</t>
  </si>
  <si>
    <t>Název stavby</t>
  </si>
  <si>
    <t>Počet jednotek</t>
  </si>
  <si>
    <t>008/11</t>
  </si>
  <si>
    <t>Novostavba RD manželů Němcových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</si>
  <si>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</si>
  <si>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</si>
  <si>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</si>
  <si>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</si>
  <si>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</si>
  <si>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</si>
  <si>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</si>
  <si>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</si>
  <si>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</si>
  <si>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</si>
  <si>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</si>
  <si>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</si>
  <si>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</si>
  <si>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</si>
  <si>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</si>
  <si>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</si>
  <si>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</si>
  <si>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</si>
  <si>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</si>
  <si>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</si>
  <si>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</si>
  <si>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</si>
  <si>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</si>
  <si>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</si>
  <si>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</si>
  <si>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</si>
  <si>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</si>
  <si>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</si>
  <si>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</si>
  <si>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</si>
  <si>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</si>
  <si>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</si>
  <si>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</si>
  <si>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</si>
  <si>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</si>
  <si>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</si>
  <si>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</si>
  <si>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</si>
  <si>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</si>
  <si>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</si>
  <si>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</si>
  <si>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</si>
  <si>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Novostavba RD manželů Němcových, dřevostavba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</si>
  <si>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</si>
  <si>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</si>
  <si>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</si>
  <si>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</si>
  <si>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</si>
  <si>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</si>
  <si>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</si>
  <si>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</si>
  <si>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</si>
  <si>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</si>
  <si>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</si>
  <si>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</si>
  <si>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</si>
  <si>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</si>
  <si>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</si>
  <si>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</si>
  <si>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</si>
  <si>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</si>
  <si>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</si>
  <si>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</si>
  <si>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</si>
  <si>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</si>
  <si>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</si>
  <si>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</si>
  <si>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</si>
  <si>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</si>
  <si>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</si>
  <si>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</si>
  <si>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</si>
  <si>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</si>
  <si>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</si>
  <si>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62</t>
  </si>
  <si>
    <t>Úpravy povrchů vnější</t>
  </si>
  <si>
    <t>622312122RU1</t>
  </si>
  <si>
    <t>Zateplovací syst.Capatect, sokl, EPS P tl. 100 mm s omítkou mozaikovou CapaStone A 5,0 kg/m2</t>
  </si>
  <si>
    <t>m2</t>
  </si>
  <si>
    <t>622312122RV1</t>
  </si>
  <si>
    <t>Zateplovací syst.Capatect, sokl, EPS P tl. 100 mm zakončený stěrkou s výztužnou tkaninou</t>
  </si>
  <si>
    <t>622312012R00</t>
  </si>
  <si>
    <t xml:space="preserve">Soklová lišta hliník KZS Capatect tl. 100 mm </t>
  </si>
  <si>
    <t>m</t>
  </si>
  <si>
    <t>Celkem za</t>
  </si>
  <si>
    <t>713</t>
  </si>
  <si>
    <t>Izolace tepelné</t>
  </si>
  <si>
    <t>713-005</t>
  </si>
  <si>
    <t>Dodávka a montáž izolace PURENIT tl. 80 mm</t>
  </si>
  <si>
    <t>763</t>
  </si>
  <si>
    <t>Dřevostavby</t>
  </si>
  <si>
    <t>775530011U00</t>
  </si>
  <si>
    <t xml:space="preserve">Mtž palubek -135mm šroubovaných </t>
  </si>
  <si>
    <t>775530011U01</t>
  </si>
  <si>
    <t>61191741</t>
  </si>
  <si>
    <t>Palubka obkladová MD tloušťka 20 šíře do 150 mm sibiřský modřín</t>
  </si>
  <si>
    <t>762951002</t>
  </si>
  <si>
    <t>Montáž podkladního roštu terasy z plných profilů osové vzdálenosti podpěr do 420 mm</t>
  </si>
  <si>
    <t>611981400</t>
  </si>
  <si>
    <t>hranoly pod terasy  BANGKIRAI 45 x 70 mm délka 2,4 - 4,8 m</t>
  </si>
  <si>
    <t>762951101</t>
  </si>
  <si>
    <t>Příplatek k montáži podkladního roštu za výškové vyrovnání roštu terči do 65 mm</t>
  </si>
  <si>
    <t>762952013</t>
  </si>
  <si>
    <t>Montáž teras z prken š do 135 mm z dřevin tvrdých šroubovaných broušených bez povrchové úpravy</t>
  </si>
  <si>
    <t>611981310</t>
  </si>
  <si>
    <t>prkna rýhovaná terasová BANGKIRAI 25 x 145 mm délka 1,8 - 5,7 m</t>
  </si>
  <si>
    <t>611981990</t>
  </si>
  <si>
    <t>impregnace terasových desek čistič iCLEAN</t>
  </si>
  <si>
    <t>litr</t>
  </si>
  <si>
    <t>Dřevěné posuvné okenice 1,6 x 2,63m – dodávka + montáž</t>
  </si>
  <si>
    <t>ks</t>
  </si>
  <si>
    <t>766</t>
  </si>
  <si>
    <t>Konstrukce truhlářské</t>
  </si>
  <si>
    <t>766492100R00</t>
  </si>
  <si>
    <t xml:space="preserve">Montáž obložení ostění </t>
  </si>
  <si>
    <t>60623414</t>
  </si>
  <si>
    <t>Překližka vodovzdorná buk MULTI tl.30 mm lep A100</t>
  </si>
  <si>
    <t>766601215RT1</t>
  </si>
  <si>
    <t>Těsnění oken.spáry,ostění,pružný tmel+ expan.páska páska tl. 2mm, tl. 10mm ; silikon+ provazec d=6mm</t>
  </si>
  <si>
    <t>783</t>
  </si>
  <si>
    <t>Nátěry</t>
  </si>
  <si>
    <t>Základní nátěr napouštěcí na palubky D+M</t>
  </si>
  <si>
    <t>Lazurovací lak silnovrstvý 2-vou vrstvý D+M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</si>
</sst>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  <numFmt numFmtId="167" formatCode="#,##0.000;\-#,##0.000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1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2"/>
    </font>
    <font>
      <i/>
      <sz val="9"/>
      <color indexed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5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9" fillId="18" borderId="10" xfId="0" applyFont="1" applyFill="1" applyBorder="1" applyAlignment="1">
      <alignment horizontal="left"/>
    </xf>
    <xf numFmtId="0" fontId="20" fillId="18" borderId="11" xfId="0" applyFont="1" applyFill="1" applyBorder="1" applyAlignment="1">
      <alignment horizontal="center"/>
    </xf>
    <xf numFmtId="0" fontId="21" fillId="18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9" fontId="20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19" fillId="0" borderId="15" xfId="0" applyFont="1" applyBorder="1" applyAlignment="1">
      <alignment/>
    </xf>
    <xf numFmtId="49" fontId="20" fillId="0" borderId="19" xfId="0" applyNumberFormat="1" applyFont="1" applyBorder="1" applyAlignment="1">
      <alignment horizontal="left"/>
    </xf>
    <xf numFmtId="49" fontId="19" fillId="18" borderId="15" xfId="0" applyNumberFormat="1" applyFont="1" applyFill="1" applyBorder="1" applyAlignment="1">
      <alignment/>
    </xf>
    <xf numFmtId="49" fontId="1" fillId="18" borderId="16" xfId="0" applyNumberFormat="1" applyFont="1" applyFill="1" applyBorder="1" applyAlignment="1">
      <alignment/>
    </xf>
    <xf numFmtId="0" fontId="19" fillId="18" borderId="17" xfId="0" applyFont="1" applyFill="1" applyBorder="1" applyAlignment="1">
      <alignment/>
    </xf>
    <xf numFmtId="0" fontId="1" fillId="18" borderId="17" xfId="0" applyFont="1" applyFill="1" applyBorder="1" applyAlignment="1">
      <alignment/>
    </xf>
    <xf numFmtId="0" fontId="1" fillId="18" borderId="16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3" fontId="20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9" fillId="18" borderId="20" xfId="0" applyNumberFormat="1" applyFont="1" applyFill="1" applyBorder="1" applyAlignment="1">
      <alignment/>
    </xf>
    <xf numFmtId="49" fontId="1" fillId="18" borderId="21" xfId="0" applyNumberFormat="1" applyFont="1" applyFill="1" applyBorder="1" applyAlignment="1">
      <alignment/>
    </xf>
    <xf numFmtId="0" fontId="19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49" fontId="20" fillId="0" borderId="18" xfId="0" applyNumberFormat="1" applyFont="1" applyBorder="1" applyAlignment="1">
      <alignment horizontal="left"/>
    </xf>
    <xf numFmtId="0" fontId="20" fillId="0" borderId="22" xfId="0" applyFont="1" applyBorder="1" applyAlignment="1">
      <alignment/>
    </xf>
    <xf numFmtId="0" fontId="20" fillId="0" borderId="18" xfId="0" applyNumberFormat="1" applyFont="1" applyBorder="1" applyAlignment="1">
      <alignment/>
    </xf>
    <xf numFmtId="0" fontId="20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0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20" fillId="0" borderId="15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19" fillId="18" borderId="25" xfId="0" applyFont="1" applyFill="1" applyBorder="1" applyAlignment="1">
      <alignment horizontal="left"/>
    </xf>
    <xf numFmtId="0" fontId="1" fillId="18" borderId="26" xfId="0" applyFont="1" applyFill="1" applyBorder="1" applyAlignment="1">
      <alignment horizontal="left"/>
    </xf>
    <xf numFmtId="0" fontId="1" fillId="18" borderId="27" xfId="0" applyFont="1" applyFill="1" applyBorder="1" applyAlignment="1">
      <alignment horizontal="center"/>
    </xf>
    <xf numFmtId="0" fontId="19" fillId="18" borderId="27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shrinkToFit="1"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9" fillId="18" borderId="10" xfId="0" applyFont="1" applyFill="1" applyBorder="1" applyAlignment="1">
      <alignment/>
    </xf>
    <xf numFmtId="0" fontId="19" fillId="18" borderId="12" xfId="0" applyFont="1" applyFill="1" applyBorder="1" applyAlignment="1">
      <alignment/>
    </xf>
    <xf numFmtId="0" fontId="19" fillId="18" borderId="11" xfId="0" applyFont="1" applyFill="1" applyBorder="1" applyAlignment="1">
      <alignment/>
    </xf>
    <xf numFmtId="0" fontId="19" fillId="18" borderId="36" xfId="0" applyFont="1" applyFill="1" applyBorder="1" applyAlignment="1">
      <alignment/>
    </xf>
    <xf numFmtId="0" fontId="19" fillId="18" borderId="3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165" fontId="1" fillId="0" borderId="44" xfId="0" applyNumberFormat="1" applyFont="1" applyBorder="1" applyAlignment="1">
      <alignment horizontal="right"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/>
    </xf>
    <xf numFmtId="165" fontId="1" fillId="0" borderId="16" xfId="0" applyNumberFormat="1" applyFont="1" applyBorder="1" applyAlignment="1">
      <alignment horizontal="right"/>
    </xf>
    <xf numFmtId="0" fontId="22" fillId="18" borderId="33" xfId="0" applyFont="1" applyFill="1" applyBorder="1" applyAlignment="1">
      <alignment/>
    </xf>
    <xf numFmtId="0" fontId="22" fillId="18" borderId="34" xfId="0" applyFont="1" applyFill="1" applyBorder="1" applyAlignment="1">
      <alignment/>
    </xf>
    <xf numFmtId="0" fontId="22" fillId="18" borderId="35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19" fillId="0" borderId="45" xfId="46" applyFont="1" applyBorder="1">
      <alignment/>
      <protection/>
    </xf>
    <xf numFmtId="0" fontId="1" fillId="0" borderId="45" xfId="46" applyFont="1" applyBorder="1">
      <alignment/>
      <protection/>
    </xf>
    <xf numFmtId="0" fontId="1" fillId="0" borderId="45" xfId="46" applyFont="1" applyBorder="1" applyAlignment="1">
      <alignment horizontal="right"/>
      <protection/>
    </xf>
    <xf numFmtId="0" fontId="1" fillId="0" borderId="46" xfId="46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 applyAlignment="1">
      <alignment/>
    </xf>
    <xf numFmtId="0" fontId="19" fillId="0" borderId="48" xfId="46" applyFont="1" applyBorder="1">
      <alignment/>
      <protection/>
    </xf>
    <xf numFmtId="0" fontId="1" fillId="0" borderId="48" xfId="46" applyFont="1" applyBorder="1">
      <alignment/>
      <protection/>
    </xf>
    <xf numFmtId="0" fontId="1" fillId="0" borderId="48" xfId="46" applyFont="1" applyBorder="1" applyAlignment="1">
      <alignment horizontal="right"/>
      <protection/>
    </xf>
    <xf numFmtId="49" fontId="19" fillId="18" borderId="25" xfId="0" applyNumberFormat="1" applyFont="1" applyFill="1" applyBorder="1" applyAlignment="1">
      <alignment horizontal="center"/>
    </xf>
    <xf numFmtId="0" fontId="19" fillId="18" borderId="26" xfId="0" applyFont="1" applyFill="1" applyBorder="1" applyAlignment="1">
      <alignment horizontal="center"/>
    </xf>
    <xf numFmtId="0" fontId="19" fillId="18" borderId="49" xfId="0" applyFont="1" applyFill="1" applyBorder="1" applyAlignment="1">
      <alignment horizontal="center"/>
    </xf>
    <xf numFmtId="0" fontId="19" fillId="18" borderId="50" xfId="0" applyFont="1" applyFill="1" applyBorder="1" applyAlignment="1">
      <alignment horizontal="center"/>
    </xf>
    <xf numFmtId="0" fontId="19" fillId="18" borderId="51" xfId="0" applyFont="1" applyFill="1" applyBorder="1" applyAlignment="1">
      <alignment horizontal="center"/>
    </xf>
    <xf numFmtId="49" fontId="20" fillId="0" borderId="2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19" fillId="18" borderId="25" xfId="0" applyFont="1" applyFill="1" applyBorder="1" applyAlignment="1">
      <alignment/>
    </xf>
    <xf numFmtId="0" fontId="19" fillId="18" borderId="26" xfId="0" applyFont="1" applyFill="1" applyBorder="1" applyAlignment="1">
      <alignment/>
    </xf>
    <xf numFmtId="3" fontId="19" fillId="18" borderId="27" xfId="0" applyNumberFormat="1" applyFont="1" applyFill="1" applyBorder="1" applyAlignment="1">
      <alignment/>
    </xf>
    <xf numFmtId="3" fontId="19" fillId="18" borderId="49" xfId="0" applyNumberFormat="1" applyFont="1" applyFill="1" applyBorder="1" applyAlignment="1">
      <alignment/>
    </xf>
    <xf numFmtId="3" fontId="19" fillId="18" borderId="50" xfId="0" applyNumberFormat="1" applyFont="1" applyFill="1" applyBorder="1" applyAlignment="1">
      <alignment/>
    </xf>
    <xf numFmtId="3" fontId="19" fillId="18" borderId="5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" fillId="18" borderId="37" xfId="0" applyFont="1" applyFill="1" applyBorder="1" applyAlignment="1">
      <alignment/>
    </xf>
    <xf numFmtId="0" fontId="19" fillId="18" borderId="54" xfId="0" applyFont="1" applyFill="1" applyBorder="1" applyAlignment="1">
      <alignment horizontal="right"/>
    </xf>
    <xf numFmtId="0" fontId="19" fillId="18" borderId="12" xfId="0" applyFont="1" applyFill="1" applyBorder="1" applyAlignment="1">
      <alignment horizontal="right"/>
    </xf>
    <xf numFmtId="0" fontId="19" fillId="18" borderId="11" xfId="0" applyFont="1" applyFill="1" applyBorder="1" applyAlignment="1">
      <alignment horizontal="center"/>
    </xf>
    <xf numFmtId="4" fontId="21" fillId="18" borderId="12" xfId="0" applyNumberFormat="1" applyFont="1" applyFill="1" applyBorder="1" applyAlignment="1">
      <alignment horizontal="right"/>
    </xf>
    <xf numFmtId="4" fontId="21" fillId="18" borderId="37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3" fontId="1" fillId="0" borderId="30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18" borderId="33" xfId="0" applyFont="1" applyFill="1" applyBorder="1" applyAlignment="1">
      <alignment/>
    </xf>
    <xf numFmtId="0" fontId="19" fillId="18" borderId="34" xfId="0" applyFont="1" applyFill="1" applyBorder="1" applyAlignment="1">
      <alignment/>
    </xf>
    <xf numFmtId="0" fontId="1" fillId="18" borderId="34" xfId="0" applyFont="1" applyFill="1" applyBorder="1" applyAlignment="1">
      <alignment/>
    </xf>
    <xf numFmtId="4" fontId="1" fillId="18" borderId="55" xfId="0" applyNumberFormat="1" applyFont="1" applyFill="1" applyBorder="1" applyAlignment="1">
      <alignment/>
    </xf>
    <xf numFmtId="4" fontId="1" fillId="18" borderId="33" xfId="0" applyNumberFormat="1" applyFont="1" applyFill="1" applyBorder="1" applyAlignment="1">
      <alignment/>
    </xf>
    <xf numFmtId="4" fontId="1" fillId="18" borderId="34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7" fillId="0" borderId="0" xfId="46" applyFont="1" applyAlignment="1">
      <alignment vertical="center"/>
      <protection/>
    </xf>
    <xf numFmtId="0" fontId="27" fillId="0" borderId="0" xfId="46" applyFont="1" applyAlignment="1">
      <alignment horizontal="center" vertical="center"/>
      <protection/>
    </xf>
    <xf numFmtId="0" fontId="27" fillId="0" borderId="0" xfId="46" applyFont="1" applyAlignment="1">
      <alignment horizontal="right" vertical="center"/>
      <protection/>
    </xf>
    <xf numFmtId="0" fontId="29" fillId="0" borderId="0" xfId="46" applyFont="1" applyAlignment="1">
      <alignment vertical="center"/>
      <protection/>
    </xf>
    <xf numFmtId="0" fontId="30" fillId="0" borderId="0" xfId="46" applyFont="1" applyAlignment="1">
      <alignment horizontal="center" vertical="center"/>
      <protection/>
    </xf>
    <xf numFmtId="0" fontId="31" fillId="0" borderId="0" xfId="46" applyFont="1" applyAlignment="1">
      <alignment horizontal="center" vertical="center"/>
      <protection/>
    </xf>
    <xf numFmtId="0" fontId="31" fillId="0" borderId="0" xfId="46" applyFont="1" applyAlignment="1">
      <alignment horizontal="right" vertical="center"/>
      <protection/>
    </xf>
    <xf numFmtId="0" fontId="32" fillId="0" borderId="45" xfId="46" applyFont="1" applyBorder="1" applyAlignment="1">
      <alignment vertical="center"/>
      <protection/>
    </xf>
    <xf numFmtId="0" fontId="29" fillId="0" borderId="45" xfId="46" applyFont="1" applyBorder="1" applyAlignment="1">
      <alignment horizontal="center" vertical="center"/>
      <protection/>
    </xf>
    <xf numFmtId="0" fontId="33" fillId="0" borderId="46" xfId="46" applyFont="1" applyBorder="1" applyAlignment="1">
      <alignment horizontal="right" vertical="center"/>
      <protection/>
    </xf>
    <xf numFmtId="0" fontId="29" fillId="0" borderId="45" xfId="46" applyFont="1" applyBorder="1" applyAlignment="1">
      <alignment horizontal="left" vertical="center"/>
      <protection/>
    </xf>
    <xf numFmtId="0" fontId="29" fillId="0" borderId="47" xfId="46" applyFont="1" applyBorder="1" applyAlignment="1">
      <alignment vertical="center"/>
      <protection/>
    </xf>
    <xf numFmtId="0" fontId="32" fillId="0" borderId="48" xfId="46" applyFont="1" applyBorder="1" applyAlignment="1">
      <alignment vertical="center"/>
      <protection/>
    </xf>
    <xf numFmtId="0" fontId="29" fillId="0" borderId="48" xfId="46" applyFont="1" applyBorder="1" applyAlignment="1">
      <alignment horizontal="center" vertical="center"/>
      <protection/>
    </xf>
    <xf numFmtId="0" fontId="33" fillId="0" borderId="0" xfId="46" applyFont="1" applyAlignment="1">
      <alignment vertical="center"/>
      <protection/>
    </xf>
    <xf numFmtId="0" fontId="29" fillId="0" borderId="0" xfId="46" applyFont="1" applyAlignment="1">
      <alignment horizontal="center" vertical="center"/>
      <protection/>
    </xf>
    <xf numFmtId="0" fontId="29" fillId="0" borderId="0" xfId="46" applyFont="1" applyAlignment="1">
      <alignment horizontal="right" vertical="center"/>
      <protection/>
    </xf>
    <xf numFmtId="49" fontId="33" fillId="18" borderId="18" xfId="46" applyNumberFormat="1" applyFont="1" applyFill="1" applyBorder="1" applyAlignment="1">
      <alignment vertical="center"/>
      <protection/>
    </xf>
    <xf numFmtId="0" fontId="33" fillId="18" borderId="16" xfId="46" applyFont="1" applyFill="1" applyBorder="1" applyAlignment="1">
      <alignment horizontal="center" vertical="center"/>
      <protection/>
    </xf>
    <xf numFmtId="0" fontId="33" fillId="18" borderId="16" xfId="46" applyNumberFormat="1" applyFont="1" applyFill="1" applyBorder="1" applyAlignment="1">
      <alignment horizontal="center" vertical="center"/>
      <protection/>
    </xf>
    <xf numFmtId="0" fontId="33" fillId="18" borderId="18" xfId="46" applyFont="1" applyFill="1" applyBorder="1" applyAlignment="1">
      <alignment horizontal="center" vertical="center"/>
      <protection/>
    </xf>
    <xf numFmtId="0" fontId="32" fillId="0" borderId="52" xfId="46" applyFont="1" applyBorder="1" applyAlignment="1">
      <alignment horizontal="center" vertical="center"/>
      <protection/>
    </xf>
    <xf numFmtId="49" fontId="32" fillId="0" borderId="52" xfId="46" applyNumberFormat="1" applyFont="1" applyBorder="1" applyAlignment="1">
      <alignment horizontal="left" vertical="center"/>
      <protection/>
    </xf>
    <xf numFmtId="0" fontId="32" fillId="0" borderId="56" xfId="46" applyFont="1" applyBorder="1" applyAlignment="1">
      <alignment vertical="center"/>
      <protection/>
    </xf>
    <xf numFmtId="0" fontId="29" fillId="0" borderId="17" xfId="46" applyFont="1" applyBorder="1" applyAlignment="1">
      <alignment horizontal="center" vertical="center"/>
      <protection/>
    </xf>
    <xf numFmtId="0" fontId="29" fillId="0" borderId="17" xfId="46" applyNumberFormat="1" applyFont="1" applyBorder="1" applyAlignment="1">
      <alignment horizontal="right" vertical="center"/>
      <protection/>
    </xf>
    <xf numFmtId="0" fontId="29" fillId="0" borderId="16" xfId="46" applyNumberFormat="1" applyFont="1" applyBorder="1" applyAlignment="1">
      <alignment vertical="center"/>
      <protection/>
    </xf>
    <xf numFmtId="0" fontId="27" fillId="0" borderId="0" xfId="46" applyNumberFormat="1" applyFont="1" applyAlignment="1">
      <alignment vertical="center"/>
      <protection/>
    </xf>
    <xf numFmtId="0" fontId="34" fillId="0" borderId="57" xfId="46" applyFont="1" applyBorder="1" applyAlignment="1">
      <alignment horizontal="center" vertical="center"/>
      <protection/>
    </xf>
    <xf numFmtId="49" fontId="34" fillId="0" borderId="57" xfId="46" applyNumberFormat="1" applyFont="1" applyBorder="1" applyAlignment="1">
      <alignment horizontal="left" vertical="center"/>
      <protection/>
    </xf>
    <xf numFmtId="0" fontId="34" fillId="0" borderId="57" xfId="46" applyFont="1" applyBorder="1" applyAlignment="1">
      <alignment vertical="center" wrapText="1"/>
      <protection/>
    </xf>
    <xf numFmtId="49" fontId="34" fillId="0" borderId="57" xfId="46" applyNumberFormat="1" applyFont="1" applyBorder="1" applyAlignment="1">
      <alignment horizontal="center" vertical="center" shrinkToFit="1"/>
      <protection/>
    </xf>
    <xf numFmtId="4" fontId="34" fillId="0" borderId="57" xfId="46" applyNumberFormat="1" applyFont="1" applyBorder="1" applyAlignment="1">
      <alignment horizontal="right" vertical="center"/>
      <protection/>
    </xf>
    <xf numFmtId="4" fontId="34" fillId="0" borderId="57" xfId="46" applyNumberFormat="1" applyFont="1" applyBorder="1" applyAlignment="1">
      <alignment vertical="center"/>
      <protection/>
    </xf>
    <xf numFmtId="0" fontId="29" fillId="18" borderId="18" xfId="46" applyFont="1" applyFill="1" applyBorder="1" applyAlignment="1">
      <alignment horizontal="center" vertical="center"/>
      <protection/>
    </xf>
    <xf numFmtId="49" fontId="35" fillId="18" borderId="18" xfId="46" applyNumberFormat="1" applyFont="1" applyFill="1" applyBorder="1" applyAlignment="1">
      <alignment horizontal="left" vertical="center"/>
      <protection/>
    </xf>
    <xf numFmtId="0" fontId="35" fillId="18" borderId="56" xfId="46" applyFont="1" applyFill="1" applyBorder="1" applyAlignment="1">
      <alignment vertical="center"/>
      <protection/>
    </xf>
    <xf numFmtId="0" fontId="29" fillId="18" borderId="17" xfId="46" applyFont="1" applyFill="1" applyBorder="1" applyAlignment="1">
      <alignment horizontal="center" vertical="center"/>
      <protection/>
    </xf>
    <xf numFmtId="4" fontId="29" fillId="18" borderId="17" xfId="46" applyNumberFormat="1" applyFont="1" applyFill="1" applyBorder="1" applyAlignment="1">
      <alignment horizontal="right" vertical="center"/>
      <protection/>
    </xf>
    <xf numFmtId="4" fontId="29" fillId="18" borderId="16" xfId="46" applyNumberFormat="1" applyFont="1" applyFill="1" applyBorder="1" applyAlignment="1">
      <alignment horizontal="right" vertical="center"/>
      <protection/>
    </xf>
    <xf numFmtId="4" fontId="32" fillId="18" borderId="18" xfId="46" applyNumberFormat="1" applyFont="1" applyFill="1" applyBorder="1" applyAlignment="1">
      <alignment vertical="center"/>
      <protection/>
    </xf>
    <xf numFmtId="3" fontId="27" fillId="0" borderId="0" xfId="46" applyNumberFormat="1" applyFont="1" applyAlignment="1">
      <alignment vertical="center"/>
      <protection/>
    </xf>
    <xf numFmtId="0" fontId="36" fillId="0" borderId="57" xfId="46" applyFont="1" applyFill="1" applyBorder="1" applyAlignment="1">
      <alignment vertical="center" wrapText="1"/>
      <protection/>
    </xf>
    <xf numFmtId="0" fontId="37" fillId="0" borderId="18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167" fontId="37" fillId="0" borderId="18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167" fontId="38" fillId="0" borderId="18" xfId="0" applyNumberFormat="1" applyFont="1" applyBorder="1" applyAlignment="1">
      <alignment horizontal="right" vertical="center"/>
    </xf>
    <xf numFmtId="0" fontId="27" fillId="0" borderId="0" xfId="46" applyFont="1" applyBorder="1" applyAlignment="1">
      <alignment vertical="center"/>
      <protection/>
    </xf>
    <xf numFmtId="0" fontId="27" fillId="0" borderId="0" xfId="46" applyFont="1" applyBorder="1" applyAlignment="1">
      <alignment horizontal="center" vertical="center"/>
      <protection/>
    </xf>
    <xf numFmtId="0" fontId="38" fillId="0" borderId="0" xfId="46" applyFont="1" applyAlignment="1">
      <alignment vertical="center"/>
      <protection/>
    </xf>
    <xf numFmtId="0" fontId="39" fillId="0" borderId="0" xfId="46" applyFont="1" applyBorder="1" applyAlignment="1">
      <alignment vertical="center"/>
      <protection/>
    </xf>
    <xf numFmtId="0" fontId="39" fillId="0" borderId="0" xfId="46" applyFont="1" applyBorder="1" applyAlignment="1">
      <alignment horizontal="center" vertical="center"/>
      <protection/>
    </xf>
    <xf numFmtId="3" fontId="39" fillId="0" borderId="0" xfId="46" applyNumberFormat="1" applyFont="1" applyBorder="1" applyAlignment="1">
      <alignment horizontal="right" vertical="center"/>
      <protection/>
    </xf>
    <xf numFmtId="4" fontId="39" fillId="0" borderId="0" xfId="46" applyNumberFormat="1" applyFont="1" applyBorder="1" applyAlignment="1">
      <alignment vertical="center"/>
      <protection/>
    </xf>
    <xf numFmtId="0" fontId="38" fillId="0" borderId="0" xfId="46" applyFont="1" applyBorder="1" applyAlignment="1">
      <alignment vertical="center"/>
      <protection/>
    </xf>
    <xf numFmtId="0" fontId="27" fillId="0" borderId="0" xfId="46" applyFont="1" applyBorder="1" applyAlignment="1">
      <alignment horizontal="right" vertical="center"/>
      <protection/>
    </xf>
    <xf numFmtId="0" fontId="18" fillId="0" borderId="58" xfId="0" applyFont="1" applyBorder="1" applyAlignment="1">
      <alignment horizontal="center" vertical="top"/>
    </xf>
    <xf numFmtId="0" fontId="20" fillId="0" borderId="56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18" fillId="0" borderId="59" xfId="0" applyFont="1" applyBorder="1" applyAlignment="1">
      <alignment horizontal="center" vertical="center"/>
    </xf>
    <xf numFmtId="0" fontId="19" fillId="18" borderId="27" xfId="0" applyFont="1" applyFill="1" applyBorder="1" applyAlignment="1">
      <alignment horizontal="center"/>
    </xf>
    <xf numFmtId="0" fontId="1" fillId="0" borderId="60" xfId="0" applyFont="1" applyBorder="1" applyAlignment="1">
      <alignment horizontal="center" shrinkToFit="1"/>
    </xf>
    <xf numFmtId="166" fontId="1" fillId="0" borderId="19" xfId="0" applyNumberFormat="1" applyFont="1" applyBorder="1" applyAlignment="1">
      <alignment horizontal="right" indent="2"/>
    </xf>
    <xf numFmtId="166" fontId="22" fillId="18" borderId="32" xfId="0" applyNumberFormat="1" applyFont="1" applyFill="1" applyBorder="1" applyAlignment="1">
      <alignment horizontal="right" indent="2"/>
    </xf>
    <xf numFmtId="0" fontId="2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" fillId="0" borderId="61" xfId="46" applyFont="1" applyBorder="1" applyAlignment="1">
      <alignment horizontal="center"/>
      <protection/>
    </xf>
    <xf numFmtId="0" fontId="1" fillId="0" borderId="62" xfId="46" applyFont="1" applyBorder="1" applyAlignment="1">
      <alignment horizontal="center"/>
      <protection/>
    </xf>
    <xf numFmtId="0" fontId="1" fillId="0" borderId="63" xfId="46" applyFont="1" applyBorder="1" applyAlignment="1">
      <alignment horizontal="left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9" fillId="18" borderId="55" xfId="0" applyNumberFormat="1" applyFont="1" applyFill="1" applyBorder="1" applyAlignment="1">
      <alignment horizontal="right"/>
    </xf>
    <xf numFmtId="0" fontId="28" fillId="0" borderId="0" xfId="46" applyFont="1" applyBorder="1" applyAlignment="1">
      <alignment horizontal="center" vertical="center"/>
      <protection/>
    </xf>
    <xf numFmtId="0" fontId="29" fillId="0" borderId="61" xfId="46" applyFont="1" applyBorder="1" applyAlignment="1">
      <alignment horizontal="center" vertical="center"/>
      <protection/>
    </xf>
    <xf numFmtId="49" fontId="29" fillId="0" borderId="62" xfId="46" applyNumberFormat="1" applyFont="1" applyBorder="1" applyAlignment="1">
      <alignment horizontal="center" vertical="center"/>
      <protection/>
    </xf>
    <xf numFmtId="0" fontId="29" fillId="0" borderId="63" xfId="46" applyFont="1" applyBorder="1" applyAlignment="1">
      <alignment horizontal="center" vertic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6">
      <selection activeCell="G11" sqref="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95" t="s">
        <v>0</v>
      </c>
      <c r="B1" s="195"/>
      <c r="C1" s="195"/>
      <c r="D1" s="195"/>
      <c r="E1" s="195"/>
      <c r="F1" s="195"/>
      <c r="G1" s="195"/>
    </row>
    <row r="2" spans="1:7" ht="12.75" customHeight="1">
      <c r="A2" s="1" t="s">
        <v>1</v>
      </c>
      <c r="B2" s="2"/>
      <c r="C2" s="3"/>
      <c r="D2" s="3"/>
      <c r="E2" s="2"/>
      <c r="F2" s="4" t="s">
        <v>2</v>
      </c>
      <c r="G2" s="5"/>
    </row>
    <row r="3" spans="1:7" ht="12.75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3</v>
      </c>
      <c r="B4" s="7"/>
      <c r="C4" s="8" t="s">
        <v>4</v>
      </c>
      <c r="D4" s="8"/>
      <c r="E4" s="7"/>
      <c r="F4" s="9" t="s">
        <v>5</v>
      </c>
      <c r="G4" s="12"/>
    </row>
    <row r="5" spans="1:7" ht="12.75" customHeight="1">
      <c r="A5" s="13" t="s">
        <v>6</v>
      </c>
      <c r="B5" s="14"/>
      <c r="C5" s="15" t="s">
        <v>7</v>
      </c>
      <c r="D5" s="16"/>
      <c r="E5" s="17"/>
      <c r="F5" s="9" t="s">
        <v>8</v>
      </c>
      <c r="G5" s="10"/>
    </row>
    <row r="6" spans="1:15" ht="12.75" customHeight="1">
      <c r="A6" s="11" t="s">
        <v>9</v>
      </c>
      <c r="B6" s="7"/>
      <c r="C6" s="8" t="s">
        <v>10</v>
      </c>
      <c r="D6" s="8"/>
      <c r="E6" s="7"/>
      <c r="F6" s="18" t="s">
        <v>11</v>
      </c>
      <c r="G6" s="19"/>
      <c r="O6" s="20"/>
    </row>
    <row r="7" spans="1:7" ht="12.75" customHeight="1">
      <c r="A7" s="21" t="s">
        <v>12</v>
      </c>
      <c r="B7" s="22"/>
      <c r="C7" s="23" t="s">
        <v>13</v>
      </c>
      <c r="D7" s="24"/>
      <c r="E7" s="24"/>
      <c r="F7" s="25" t="s">
        <v>14</v>
      </c>
      <c r="G7" s="19">
        <f>IF(PocetMJ=0,0,ROUND((F30+F32)/PocetMJ,1))</f>
        <v>0</v>
      </c>
    </row>
    <row r="8" spans="1:9" ht="12.75">
      <c r="A8" s="26" t="s">
        <v>15</v>
      </c>
      <c r="B8" s="9"/>
      <c r="C8" s="196"/>
      <c r="D8" s="196"/>
      <c r="E8" s="196"/>
      <c r="F8" s="27" t="s">
        <v>16</v>
      </c>
      <c r="G8" s="28"/>
      <c r="H8" s="29"/>
      <c r="I8" s="30"/>
    </row>
    <row r="9" spans="1:8" ht="12.75">
      <c r="A9" s="26" t="s">
        <v>17</v>
      </c>
      <c r="B9" s="9"/>
      <c r="C9" s="196">
        <f>Projektant</f>
        <v>0</v>
      </c>
      <c r="D9" s="196"/>
      <c r="E9" s="196"/>
      <c r="F9" s="9"/>
      <c r="G9" s="31"/>
      <c r="H9" s="32"/>
    </row>
    <row r="10" spans="1:8" ht="12.75">
      <c r="A10" s="26" t="s">
        <v>18</v>
      </c>
      <c r="B10" s="9"/>
      <c r="C10" s="197"/>
      <c r="D10" s="197"/>
      <c r="E10" s="197"/>
      <c r="F10" s="33"/>
      <c r="G10" s="34"/>
      <c r="H10" s="35"/>
    </row>
    <row r="11" spans="1:57" ht="13.5" customHeight="1">
      <c r="A11" s="26" t="s">
        <v>19</v>
      </c>
      <c r="B11" s="9"/>
      <c r="C11" s="197"/>
      <c r="D11" s="197"/>
      <c r="E11" s="197"/>
      <c r="F11" s="36" t="s">
        <v>20</v>
      </c>
      <c r="G11" s="37"/>
      <c r="H11" s="32"/>
      <c r="BA11" s="38"/>
      <c r="BB11" s="38"/>
      <c r="BC11" s="38"/>
      <c r="BD11" s="38"/>
      <c r="BE11" s="38"/>
    </row>
    <row r="12" spans="1:8" ht="12.75" customHeight="1">
      <c r="A12" s="39" t="s">
        <v>21</v>
      </c>
      <c r="B12" s="7"/>
      <c r="C12" s="198"/>
      <c r="D12" s="198"/>
      <c r="E12" s="198"/>
      <c r="F12" s="40" t="s">
        <v>22</v>
      </c>
      <c r="G12" s="41"/>
      <c r="H12" s="32"/>
    </row>
    <row r="13" spans="1:8" ht="28.5" customHeight="1">
      <c r="A13" s="199" t="s">
        <v>23</v>
      </c>
      <c r="B13" s="199"/>
      <c r="C13" s="199"/>
      <c r="D13" s="199"/>
      <c r="E13" s="199"/>
      <c r="F13" s="199"/>
      <c r="G13" s="199"/>
      <c r="H13" s="32"/>
    </row>
    <row r="14" spans="1:7" ht="17.25" customHeight="1">
      <c r="A14" s="42" t="s">
        <v>24</v>
      </c>
      <c r="B14" s="43"/>
      <c r="C14" s="44"/>
      <c r="D14" s="200" t="s">
        <v>25</v>
      </c>
      <c r="E14" s="200"/>
      <c r="F14" s="200"/>
      <c r="G14" s="200"/>
    </row>
    <row r="15" spans="1:7" ht="15.75" customHeight="1">
      <c r="A15" s="46"/>
      <c r="B15" s="47" t="s">
        <v>26</v>
      </c>
      <c r="C15" s="48">
        <f>HSV</f>
        <v>0</v>
      </c>
      <c r="D15" s="49" t="str">
        <f>Rekapitulace!A17</f>
        <v>Ztížené výrobní podmínky</v>
      </c>
      <c r="E15" s="50"/>
      <c r="F15" s="51"/>
      <c r="G15" s="48">
        <f>Rekapitulace!I17</f>
        <v>0</v>
      </c>
    </row>
    <row r="16" spans="1:7" ht="15.75" customHeight="1">
      <c r="A16" s="46" t="s">
        <v>27</v>
      </c>
      <c r="B16" s="47" t="s">
        <v>28</v>
      </c>
      <c r="C16" s="48">
        <f>PSV</f>
        <v>0</v>
      </c>
      <c r="D16" s="6" t="str">
        <f>Rekapitulace!A18</f>
        <v>Oborová přirážka</v>
      </c>
      <c r="E16" s="52"/>
      <c r="F16" s="53"/>
      <c r="G16" s="48">
        <f>Rekapitulace!I18</f>
        <v>0</v>
      </c>
    </row>
    <row r="17" spans="1:7" ht="15.75" customHeight="1">
      <c r="A17" s="46" t="s">
        <v>29</v>
      </c>
      <c r="B17" s="47" t="s">
        <v>30</v>
      </c>
      <c r="C17" s="48">
        <f>Mont</f>
        <v>0</v>
      </c>
      <c r="D17" s="6" t="str">
        <f>Rekapitulace!A19</f>
        <v>Přesun stavebních kapacit</v>
      </c>
      <c r="E17" s="52"/>
      <c r="F17" s="53"/>
      <c r="G17" s="48">
        <f>Rekapitulace!I19</f>
        <v>0</v>
      </c>
    </row>
    <row r="18" spans="1:7" ht="15.75" customHeight="1">
      <c r="A18" s="54" t="s">
        <v>31</v>
      </c>
      <c r="B18" s="55" t="s">
        <v>32</v>
      </c>
      <c r="C18" s="48">
        <f>Dodavka</f>
        <v>0</v>
      </c>
      <c r="D18" s="6" t="str">
        <f>Rekapitulace!A20</f>
        <v>Mimostaveništní doprava</v>
      </c>
      <c r="E18" s="52"/>
      <c r="F18" s="53"/>
      <c r="G18" s="48">
        <f>Rekapitulace!I20</f>
        <v>0</v>
      </c>
    </row>
    <row r="19" spans="1:7" ht="15.75" customHeight="1">
      <c r="A19" s="56" t="s">
        <v>33</v>
      </c>
      <c r="B19" s="47"/>
      <c r="C19" s="48">
        <f>SUM(C15:C18)</f>
        <v>0</v>
      </c>
      <c r="D19" s="6" t="str">
        <f>Rekapitulace!A21</f>
        <v>Zařízení staveniště</v>
      </c>
      <c r="E19" s="52"/>
      <c r="F19" s="53"/>
      <c r="G19" s="48">
        <f>Rekapitulace!I21</f>
        <v>0</v>
      </c>
    </row>
    <row r="20" spans="1:7" ht="15.75" customHeight="1">
      <c r="A20" s="56"/>
      <c r="B20" s="47"/>
      <c r="C20" s="48"/>
      <c r="D20" s="6" t="str">
        <f>Rekapitulace!A22</f>
        <v>Provoz investora</v>
      </c>
      <c r="E20" s="52"/>
      <c r="F20" s="53"/>
      <c r="G20" s="48">
        <f>Rekapitulace!I22</f>
        <v>0</v>
      </c>
    </row>
    <row r="21" spans="1:7" ht="15.75" customHeight="1">
      <c r="A21" s="56" t="s">
        <v>34</v>
      </c>
      <c r="B21" s="47"/>
      <c r="C21" s="48">
        <f>HZS</f>
        <v>0</v>
      </c>
      <c r="D21" s="6" t="str">
        <f>Rekapitulace!A23</f>
        <v>Kompletační činnost (IČD)</v>
      </c>
      <c r="E21" s="52"/>
      <c r="F21" s="53"/>
      <c r="G21" s="48">
        <f>Rekapitulace!I23</f>
        <v>0</v>
      </c>
    </row>
    <row r="22" spans="1:7" ht="15.75" customHeight="1">
      <c r="A22" s="57" t="s">
        <v>35</v>
      </c>
      <c r="B22" s="58"/>
      <c r="C22" s="48">
        <f>C19+C21</f>
        <v>0</v>
      </c>
      <c r="D22" s="6" t="s">
        <v>36</v>
      </c>
      <c r="E22" s="52"/>
      <c r="F22" s="53"/>
      <c r="G22" s="48">
        <f>G23-SUM(G15:G21)</f>
        <v>0</v>
      </c>
    </row>
    <row r="23" spans="1:7" ht="15.75" customHeight="1">
      <c r="A23" s="201" t="s">
        <v>37</v>
      </c>
      <c r="B23" s="201"/>
      <c r="C23" s="59">
        <f>C22+G23</f>
        <v>0</v>
      </c>
      <c r="D23" s="60" t="s">
        <v>38</v>
      </c>
      <c r="E23" s="61"/>
      <c r="F23" s="62"/>
      <c r="G23" s="48">
        <f>VRN</f>
        <v>0</v>
      </c>
    </row>
    <row r="24" spans="1:7" ht="12.75">
      <c r="A24" s="63" t="s">
        <v>39</v>
      </c>
      <c r="B24" s="64"/>
      <c r="C24" s="65"/>
      <c r="D24" s="64" t="s">
        <v>40</v>
      </c>
      <c r="E24" s="64"/>
      <c r="F24" s="66" t="s">
        <v>41</v>
      </c>
      <c r="G24" s="67"/>
    </row>
    <row r="25" spans="1:7" ht="12.75">
      <c r="A25" s="57" t="s">
        <v>42</v>
      </c>
      <c r="B25" s="58"/>
      <c r="C25" s="68"/>
      <c r="D25" s="58" t="s">
        <v>42</v>
      </c>
      <c r="E25" s="69"/>
      <c r="F25" s="70" t="s">
        <v>42</v>
      </c>
      <c r="G25" s="71"/>
    </row>
    <row r="26" spans="1:7" ht="37.5" customHeight="1">
      <c r="A26" s="57" t="s">
        <v>43</v>
      </c>
      <c r="B26" s="72"/>
      <c r="C26" s="68"/>
      <c r="D26" s="58" t="s">
        <v>43</v>
      </c>
      <c r="E26" s="69"/>
      <c r="F26" s="70" t="s">
        <v>43</v>
      </c>
      <c r="G26" s="71"/>
    </row>
    <row r="27" spans="1:7" ht="12.75">
      <c r="A27" s="57"/>
      <c r="B27" s="73"/>
      <c r="C27" s="68"/>
      <c r="D27" s="58"/>
      <c r="E27" s="69"/>
      <c r="F27" s="70"/>
      <c r="G27" s="71"/>
    </row>
    <row r="28" spans="1:7" ht="12.75">
      <c r="A28" s="57" t="s">
        <v>44</v>
      </c>
      <c r="B28" s="58"/>
      <c r="C28" s="68"/>
      <c r="D28" s="70" t="s">
        <v>45</v>
      </c>
      <c r="E28" s="68"/>
      <c r="F28" s="74" t="s">
        <v>45</v>
      </c>
      <c r="G28" s="71"/>
    </row>
    <row r="29" spans="1:7" ht="69" customHeight="1">
      <c r="A29" s="57"/>
      <c r="B29" s="58"/>
      <c r="C29" s="75"/>
      <c r="D29" s="76"/>
      <c r="E29" s="75"/>
      <c r="F29" s="58"/>
      <c r="G29" s="71"/>
    </row>
    <row r="30" spans="1:7" ht="12.75">
      <c r="A30" s="77" t="s">
        <v>46</v>
      </c>
      <c r="B30" s="78"/>
      <c r="C30" s="79">
        <v>10</v>
      </c>
      <c r="D30" s="78" t="s">
        <v>47</v>
      </c>
      <c r="E30" s="80"/>
      <c r="F30" s="202">
        <f>C23-F32</f>
        <v>0</v>
      </c>
      <c r="G30" s="202"/>
    </row>
    <row r="31" spans="1:7" ht="12.75">
      <c r="A31" s="77" t="s">
        <v>48</v>
      </c>
      <c r="B31" s="78"/>
      <c r="C31" s="79">
        <f>SazbaDPH1</f>
        <v>10</v>
      </c>
      <c r="D31" s="78" t="s">
        <v>49</v>
      </c>
      <c r="E31" s="80"/>
      <c r="F31" s="202">
        <f>ROUND(PRODUCT(F30,C31/100),0)</f>
        <v>0</v>
      </c>
      <c r="G31" s="202"/>
    </row>
    <row r="32" spans="1:7" ht="12.75">
      <c r="A32" s="77" t="s">
        <v>46</v>
      </c>
      <c r="B32" s="78"/>
      <c r="C32" s="79">
        <v>0</v>
      </c>
      <c r="D32" s="78" t="s">
        <v>49</v>
      </c>
      <c r="E32" s="80"/>
      <c r="F32" s="202">
        <v>0</v>
      </c>
      <c r="G32" s="202"/>
    </row>
    <row r="33" spans="1:7" ht="12.75">
      <c r="A33" s="77" t="s">
        <v>48</v>
      </c>
      <c r="B33" s="81"/>
      <c r="C33" s="82">
        <f>SazbaDPH2</f>
        <v>0</v>
      </c>
      <c r="D33" s="78" t="s">
        <v>49</v>
      </c>
      <c r="E33" s="53"/>
      <c r="F33" s="202">
        <f>ROUND(PRODUCT(F32,C33/100),0)</f>
        <v>0</v>
      </c>
      <c r="G33" s="202"/>
    </row>
    <row r="34" spans="1:7" s="86" customFormat="1" ht="19.5" customHeight="1">
      <c r="A34" s="83" t="s">
        <v>50</v>
      </c>
      <c r="B34" s="84"/>
      <c r="C34" s="84"/>
      <c r="D34" s="84"/>
      <c r="E34" s="85"/>
      <c r="F34" s="203">
        <f>ROUND(SUM(F30:F33),0)</f>
        <v>0</v>
      </c>
      <c r="G34" s="203"/>
    </row>
    <row r="36" spans="1:8" ht="12.75">
      <c r="A36" s="87" t="s">
        <v>51</v>
      </c>
      <c r="B36" s="87"/>
      <c r="C36" s="87"/>
      <c r="D36" s="87"/>
      <c r="E36" s="87"/>
      <c r="F36" s="87"/>
      <c r="G36" s="87"/>
      <c r="H36" t="s">
        <v>52</v>
      </c>
    </row>
    <row r="37" spans="1:8" ht="14.25" customHeight="1">
      <c r="A37" s="87"/>
      <c r="B37" s="204"/>
      <c r="C37" s="204"/>
      <c r="D37" s="204"/>
      <c r="E37" s="204"/>
      <c r="F37" s="204"/>
      <c r="G37" s="204"/>
      <c r="H37" t="s">
        <v>52</v>
      </c>
    </row>
    <row r="38" spans="1:8" ht="12.75" customHeight="1">
      <c r="A38" s="88"/>
      <c r="B38" s="204"/>
      <c r="C38" s="204"/>
      <c r="D38" s="204"/>
      <c r="E38" s="204"/>
      <c r="F38" s="204"/>
      <c r="G38" s="204"/>
      <c r="H38" t="s">
        <v>52</v>
      </c>
    </row>
    <row r="39" spans="1:8" ht="12.75">
      <c r="A39" s="88"/>
      <c r="B39" s="204"/>
      <c r="C39" s="204"/>
      <c r="D39" s="204"/>
      <c r="E39" s="204"/>
      <c r="F39" s="204"/>
      <c r="G39" s="204"/>
      <c r="H39" t="s">
        <v>52</v>
      </c>
    </row>
    <row r="40" spans="1:8" ht="12.75">
      <c r="A40" s="88"/>
      <c r="B40" s="204"/>
      <c r="C40" s="204"/>
      <c r="D40" s="204"/>
      <c r="E40" s="204"/>
      <c r="F40" s="204"/>
      <c r="G40" s="204"/>
      <c r="H40" t="s">
        <v>52</v>
      </c>
    </row>
    <row r="41" spans="1:8" ht="12.75">
      <c r="A41" s="88"/>
      <c r="B41" s="204"/>
      <c r="C41" s="204"/>
      <c r="D41" s="204"/>
      <c r="E41" s="204"/>
      <c r="F41" s="204"/>
      <c r="G41" s="204"/>
      <c r="H41" t="s">
        <v>52</v>
      </c>
    </row>
    <row r="42" spans="1:8" ht="12.75">
      <c r="A42" s="88"/>
      <c r="B42" s="204"/>
      <c r="C42" s="204"/>
      <c r="D42" s="204"/>
      <c r="E42" s="204"/>
      <c r="F42" s="204"/>
      <c r="G42" s="204"/>
      <c r="H42" t="s">
        <v>52</v>
      </c>
    </row>
    <row r="43" spans="1:8" ht="12.75">
      <c r="A43" s="88"/>
      <c r="B43" s="204"/>
      <c r="C43" s="204"/>
      <c r="D43" s="204"/>
      <c r="E43" s="204"/>
      <c r="F43" s="204"/>
      <c r="G43" s="204"/>
      <c r="H43" t="s">
        <v>52</v>
      </c>
    </row>
    <row r="44" spans="1:8" ht="12.75">
      <c r="A44" s="88"/>
      <c r="B44" s="204"/>
      <c r="C44" s="204"/>
      <c r="D44" s="204"/>
      <c r="E44" s="204"/>
      <c r="F44" s="204"/>
      <c r="G44" s="204"/>
      <c r="H44" t="s">
        <v>52</v>
      </c>
    </row>
    <row r="45" spans="1:8" ht="0.75" customHeight="1">
      <c r="A45" s="88"/>
      <c r="B45" s="204"/>
      <c r="C45" s="204"/>
      <c r="D45" s="204"/>
      <c r="E45" s="204"/>
      <c r="F45" s="204"/>
      <c r="G45" s="204"/>
      <c r="H45" t="s">
        <v>52</v>
      </c>
    </row>
    <row r="46" spans="2:7" ht="12.75" customHeight="1">
      <c r="B46" s="205"/>
      <c r="C46" s="205"/>
      <c r="D46" s="205"/>
      <c r="E46" s="205"/>
      <c r="F46" s="205"/>
      <c r="G46" s="205"/>
    </row>
    <row r="47" spans="2:7" ht="12.75" customHeight="1">
      <c r="B47" s="205"/>
      <c r="C47" s="205"/>
      <c r="D47" s="205"/>
      <c r="E47" s="205"/>
      <c r="F47" s="205"/>
      <c r="G47" s="205"/>
    </row>
    <row r="48" spans="2:7" ht="12.75" customHeight="1">
      <c r="B48" s="205"/>
      <c r="C48" s="205"/>
      <c r="D48" s="205"/>
      <c r="E48" s="205"/>
      <c r="F48" s="205"/>
      <c r="G48" s="205"/>
    </row>
    <row r="49" spans="2:7" ht="12.75" customHeight="1">
      <c r="B49" s="205"/>
      <c r="C49" s="205"/>
      <c r="D49" s="205"/>
      <c r="E49" s="205"/>
      <c r="F49" s="205"/>
      <c r="G49" s="205"/>
    </row>
    <row r="50" spans="2:7" ht="12.75" customHeight="1">
      <c r="B50" s="205"/>
      <c r="C50" s="205"/>
      <c r="D50" s="205"/>
      <c r="E50" s="205"/>
      <c r="F50" s="205"/>
      <c r="G50" s="205"/>
    </row>
    <row r="51" spans="2:7" ht="12.75" customHeight="1">
      <c r="B51" s="205"/>
      <c r="C51" s="205"/>
      <c r="D51" s="205"/>
      <c r="E51" s="205"/>
      <c r="F51" s="205"/>
      <c r="G51" s="205"/>
    </row>
    <row r="52" spans="2:7" ht="12.75" customHeight="1">
      <c r="B52" s="205"/>
      <c r="C52" s="205"/>
      <c r="D52" s="205"/>
      <c r="E52" s="205"/>
      <c r="F52" s="205"/>
      <c r="G52" s="205"/>
    </row>
    <row r="53" spans="2:7" ht="12.75" customHeight="1">
      <c r="B53" s="205"/>
      <c r="C53" s="205"/>
      <c r="D53" s="205"/>
      <c r="E53" s="205"/>
      <c r="F53" s="205"/>
      <c r="G53" s="205"/>
    </row>
    <row r="54" spans="2:7" ht="12.75" customHeight="1">
      <c r="B54" s="205"/>
      <c r="C54" s="205"/>
      <c r="D54" s="205"/>
      <c r="E54" s="205"/>
      <c r="F54" s="205"/>
      <c r="G54" s="205"/>
    </row>
    <row r="55" spans="2:7" ht="12.75" customHeight="1">
      <c r="B55" s="205"/>
      <c r="C55" s="205"/>
      <c r="D55" s="205"/>
      <c r="E55" s="205"/>
      <c r="F55" s="205"/>
      <c r="G55" s="205"/>
    </row>
  </sheetData>
  <sheetProtection selectLockedCells="1" selectUnlockedCells="1"/>
  <mergeCells count="25">
    <mergeCell ref="B55:G55"/>
    <mergeCell ref="B49:G49"/>
    <mergeCell ref="B50:G50"/>
    <mergeCell ref="B51:G51"/>
    <mergeCell ref="B52:G52"/>
    <mergeCell ref="B53:G53"/>
    <mergeCell ref="B54:G54"/>
    <mergeCell ref="F33:G33"/>
    <mergeCell ref="F34:G34"/>
    <mergeCell ref="B37:G45"/>
    <mergeCell ref="B46:G46"/>
    <mergeCell ref="B47:G47"/>
    <mergeCell ref="B48:G48"/>
    <mergeCell ref="A13:G13"/>
    <mergeCell ref="D14:G14"/>
    <mergeCell ref="A23:B23"/>
    <mergeCell ref="F30:G30"/>
    <mergeCell ref="F31:G31"/>
    <mergeCell ref="F32:G32"/>
    <mergeCell ref="A1:G1"/>
    <mergeCell ref="C8:E8"/>
    <mergeCell ref="C9:E9"/>
    <mergeCell ref="C10:E10"/>
    <mergeCell ref="C11:E11"/>
    <mergeCell ref="C12:E12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206" t="s">
        <v>53</v>
      </c>
      <c r="B1" s="206"/>
      <c r="C1" s="89" t="str">
        <f>CONCATENATE(cislostavby," ",nazevstavby)</f>
        <v>008/11 Novostavba RD manželů Němcových</v>
      </c>
      <c r="D1" s="90"/>
      <c r="E1" s="91"/>
      <c r="F1" s="90"/>
      <c r="G1" s="92" t="s">
        <v>54</v>
      </c>
      <c r="H1" s="93">
        <v>1</v>
      </c>
      <c r="I1" s="94"/>
    </row>
    <row r="2" spans="1:9" ht="12.75">
      <c r="A2" s="207" t="s">
        <v>55</v>
      </c>
      <c r="B2" s="207"/>
      <c r="C2" s="95" t="str">
        <f>CONCATENATE(cisloobjektu," ",nazevobjektu)</f>
        <v>01 OBVODOVÝ PLÁŠŤ</v>
      </c>
      <c r="D2" s="96"/>
      <c r="E2" s="97"/>
      <c r="F2" s="96"/>
      <c r="G2" s="208" t="s">
        <v>56</v>
      </c>
      <c r="H2" s="208"/>
      <c r="I2" s="208"/>
    </row>
    <row r="3" spans="1:9" ht="12.75">
      <c r="A3" s="69"/>
      <c r="B3" s="69"/>
      <c r="C3" s="69"/>
      <c r="D3" s="69"/>
      <c r="E3" s="69"/>
      <c r="F3" s="58"/>
      <c r="G3" s="69"/>
      <c r="H3" s="69"/>
      <c r="I3" s="69"/>
    </row>
    <row r="4" spans="1:9" ht="19.5" customHeight="1">
      <c r="A4" s="209" t="s">
        <v>57</v>
      </c>
      <c r="B4" s="209"/>
      <c r="C4" s="209"/>
      <c r="D4" s="209"/>
      <c r="E4" s="209"/>
      <c r="F4" s="209"/>
      <c r="G4" s="209"/>
      <c r="H4" s="209"/>
      <c r="I4" s="209"/>
    </row>
    <row r="5" spans="1:9" ht="12.75">
      <c r="A5" s="69"/>
      <c r="B5" s="69"/>
      <c r="C5" s="69"/>
      <c r="D5" s="69"/>
      <c r="E5" s="69"/>
      <c r="F5" s="69"/>
      <c r="G5" s="69"/>
      <c r="H5" s="69"/>
      <c r="I5" s="69"/>
    </row>
    <row r="6" spans="1:9" s="32" customFormat="1" ht="12.75">
      <c r="A6" s="98"/>
      <c r="B6" s="99" t="s">
        <v>58</v>
      </c>
      <c r="C6" s="99"/>
      <c r="D6" s="45"/>
      <c r="E6" s="100" t="s">
        <v>59</v>
      </c>
      <c r="F6" s="101" t="s">
        <v>60</v>
      </c>
      <c r="G6" s="101" t="s">
        <v>61</v>
      </c>
      <c r="H6" s="101" t="s">
        <v>62</v>
      </c>
      <c r="I6" s="102" t="s">
        <v>34</v>
      </c>
    </row>
    <row r="7" spans="1:9" s="32" customFormat="1" ht="12.75">
      <c r="A7" s="103" t="str">
        <f>Položky!B7</f>
        <v>62</v>
      </c>
      <c r="B7" s="104" t="str">
        <f>Položky!C7</f>
        <v>Úpravy povrchů vnější</v>
      </c>
      <c r="C7" s="58"/>
      <c r="D7" s="105"/>
      <c r="E7" s="106">
        <f>Položky!BA11</f>
        <v>0</v>
      </c>
      <c r="F7" s="107">
        <f>Položky!BB11</f>
        <v>0</v>
      </c>
      <c r="G7" s="107">
        <f>Položky!BC11</f>
        <v>0</v>
      </c>
      <c r="H7" s="107">
        <f>Položky!BD11</f>
        <v>0</v>
      </c>
      <c r="I7" s="108">
        <f>Položky!BE11</f>
        <v>0</v>
      </c>
    </row>
    <row r="8" spans="1:9" s="32" customFormat="1" ht="12.75">
      <c r="A8" s="103" t="str">
        <f>Položky!B12</f>
        <v>713</v>
      </c>
      <c r="B8" s="104" t="str">
        <f>Položky!C12</f>
        <v>Izolace tepelné</v>
      </c>
      <c r="C8" s="58"/>
      <c r="D8" s="105"/>
      <c r="E8" s="106">
        <f>Položky!BA14</f>
        <v>0</v>
      </c>
      <c r="F8" s="107">
        <f>Položky!BB14</f>
        <v>0</v>
      </c>
      <c r="G8" s="107">
        <f>Položky!BC14</f>
        <v>0</v>
      </c>
      <c r="H8" s="107">
        <f>Položky!BD14</f>
        <v>0</v>
      </c>
      <c r="I8" s="108">
        <f>Položky!BE14</f>
        <v>0</v>
      </c>
    </row>
    <row r="9" spans="1:9" s="32" customFormat="1" ht="12.75">
      <c r="A9" s="103" t="str">
        <f>Položky!B15</f>
        <v>763</v>
      </c>
      <c r="B9" s="104" t="str">
        <f>Položky!C15</f>
        <v>Dřevostavby</v>
      </c>
      <c r="C9" s="58"/>
      <c r="D9" s="105"/>
      <c r="E9" s="106">
        <f>Položky!BA26</f>
        <v>0</v>
      </c>
      <c r="F9" s="107">
        <f>Položky!G26</f>
        <v>0</v>
      </c>
      <c r="G9" s="107">
        <f>Položky!BC26</f>
        <v>0</v>
      </c>
      <c r="H9" s="107">
        <f>Položky!BD26</f>
        <v>0</v>
      </c>
      <c r="I9" s="108">
        <f>Položky!BE26</f>
        <v>0</v>
      </c>
    </row>
    <row r="10" spans="1:9" s="32" customFormat="1" ht="12.75">
      <c r="A10" s="103" t="str">
        <f>Položky!B27</f>
        <v>766</v>
      </c>
      <c r="B10" s="104" t="str">
        <f>Položky!C27</f>
        <v>Konstrukce truhlářské</v>
      </c>
      <c r="C10" s="58"/>
      <c r="D10" s="105"/>
      <c r="E10" s="106">
        <f>Položky!BA31</f>
        <v>0</v>
      </c>
      <c r="F10" s="107">
        <f>Položky!BB31</f>
        <v>0</v>
      </c>
      <c r="G10" s="107">
        <f>Položky!BC31</f>
        <v>0</v>
      </c>
      <c r="H10" s="107">
        <f>Položky!BD31</f>
        <v>0</v>
      </c>
      <c r="I10" s="108">
        <f>Položky!BE31</f>
        <v>0</v>
      </c>
    </row>
    <row r="11" spans="1:9" s="32" customFormat="1" ht="12.75">
      <c r="A11" s="103" t="str">
        <f>Položky!B32</f>
        <v>783</v>
      </c>
      <c r="B11" s="104" t="str">
        <f>Položky!C32</f>
        <v>Nátěry</v>
      </c>
      <c r="C11" s="58"/>
      <c r="D11" s="105"/>
      <c r="E11" s="106">
        <f>Položky!BA35</f>
        <v>0</v>
      </c>
      <c r="F11" s="107">
        <f>Položky!BB35</f>
        <v>0</v>
      </c>
      <c r="G11" s="107">
        <f>Položky!BC35</f>
        <v>0</v>
      </c>
      <c r="H11" s="107">
        <f>Položky!BD35</f>
        <v>0</v>
      </c>
      <c r="I11" s="108">
        <f>Položky!BE35</f>
        <v>0</v>
      </c>
    </row>
    <row r="12" spans="1:9" s="115" customFormat="1" ht="12.75">
      <c r="A12" s="109"/>
      <c r="B12" s="110" t="s">
        <v>63</v>
      </c>
      <c r="C12" s="110"/>
      <c r="D12" s="111"/>
      <c r="E12" s="112">
        <f>SUM(E7:E11)</f>
        <v>0</v>
      </c>
      <c r="F12" s="113">
        <f>SUM(F7:F11)</f>
        <v>0</v>
      </c>
      <c r="G12" s="113">
        <f>SUM(G7:G11)</f>
        <v>0</v>
      </c>
      <c r="H12" s="113">
        <f>SUM(H7:H11)</f>
        <v>0</v>
      </c>
      <c r="I12" s="114">
        <f>SUM(I7:I11)</f>
        <v>0</v>
      </c>
    </row>
    <row r="13" spans="1:9" ht="12.75">
      <c r="A13" s="58"/>
      <c r="B13" s="58"/>
      <c r="C13" s="58"/>
      <c r="D13" s="58"/>
      <c r="E13" s="58"/>
      <c r="F13" s="58"/>
      <c r="G13" s="58"/>
      <c r="H13" s="58"/>
      <c r="I13" s="58"/>
    </row>
    <row r="14" spans="1:57" ht="19.5" customHeight="1">
      <c r="A14" s="210" t="s">
        <v>64</v>
      </c>
      <c r="B14" s="210"/>
      <c r="C14" s="210"/>
      <c r="D14" s="210"/>
      <c r="E14" s="210"/>
      <c r="F14" s="210"/>
      <c r="G14" s="210"/>
      <c r="H14" s="210"/>
      <c r="I14" s="210"/>
      <c r="BA14" s="38"/>
      <c r="BB14" s="38"/>
      <c r="BC14" s="38"/>
      <c r="BD14" s="38"/>
      <c r="BE14" s="38"/>
    </row>
    <row r="15" spans="1:9" ht="12.75">
      <c r="A15" s="69"/>
      <c r="B15" s="69"/>
      <c r="C15" s="69"/>
      <c r="D15" s="69"/>
      <c r="E15" s="69"/>
      <c r="F15" s="69"/>
      <c r="G15" s="69"/>
      <c r="H15" s="69"/>
      <c r="I15" s="69"/>
    </row>
    <row r="16" spans="1:9" ht="12.75">
      <c r="A16" s="63" t="s">
        <v>65</v>
      </c>
      <c r="B16" s="64"/>
      <c r="C16" s="64"/>
      <c r="D16" s="116"/>
      <c r="E16" s="117" t="s">
        <v>66</v>
      </c>
      <c r="F16" s="118" t="s">
        <v>67</v>
      </c>
      <c r="G16" s="119" t="s">
        <v>68</v>
      </c>
      <c r="H16" s="120"/>
      <c r="I16" s="121" t="s">
        <v>66</v>
      </c>
    </row>
    <row r="17" spans="1:53" ht="12.75">
      <c r="A17" s="56" t="s">
        <v>69</v>
      </c>
      <c r="B17" s="47"/>
      <c r="C17" s="47"/>
      <c r="D17" s="122"/>
      <c r="E17" s="123"/>
      <c r="F17" s="124"/>
      <c r="G17" s="125">
        <f aca="true" t="shared" si="0" ref="G17:G24">CHOOSE(BA17+1,HSV+PSV,HSV+PSV+Mont,HSV+PSV+Dodavka+Mont,HSV,PSV,Mont,Dodavka,Mont+Dodavka,0)</f>
        <v>0</v>
      </c>
      <c r="H17" s="126"/>
      <c r="I17" s="127">
        <f aca="true" t="shared" si="1" ref="I17:I24">E17+F17*G17/100</f>
        <v>0</v>
      </c>
      <c r="BA17">
        <v>0</v>
      </c>
    </row>
    <row r="18" spans="1:53" ht="12.75">
      <c r="A18" s="56" t="s">
        <v>70</v>
      </c>
      <c r="B18" s="47"/>
      <c r="C18" s="47"/>
      <c r="D18" s="122"/>
      <c r="E18" s="123"/>
      <c r="F18" s="124"/>
      <c r="G18" s="125">
        <f t="shared" si="0"/>
        <v>0</v>
      </c>
      <c r="H18" s="126"/>
      <c r="I18" s="127">
        <f t="shared" si="1"/>
        <v>0</v>
      </c>
      <c r="BA18">
        <v>0</v>
      </c>
    </row>
    <row r="19" spans="1:53" ht="12.75">
      <c r="A19" s="56" t="s">
        <v>71</v>
      </c>
      <c r="B19" s="47"/>
      <c r="C19" s="47"/>
      <c r="D19" s="122"/>
      <c r="E19" s="123"/>
      <c r="F19" s="124"/>
      <c r="G19" s="125">
        <f t="shared" si="0"/>
        <v>0</v>
      </c>
      <c r="H19" s="126"/>
      <c r="I19" s="127">
        <f t="shared" si="1"/>
        <v>0</v>
      </c>
      <c r="BA19">
        <v>0</v>
      </c>
    </row>
    <row r="20" spans="1:53" ht="12.75">
      <c r="A20" s="56" t="s">
        <v>72</v>
      </c>
      <c r="B20" s="47"/>
      <c r="C20" s="47"/>
      <c r="D20" s="122"/>
      <c r="E20" s="123"/>
      <c r="F20" s="124"/>
      <c r="G20" s="125">
        <f t="shared" si="0"/>
        <v>0</v>
      </c>
      <c r="H20" s="126"/>
      <c r="I20" s="127">
        <f t="shared" si="1"/>
        <v>0</v>
      </c>
      <c r="BA20">
        <v>0</v>
      </c>
    </row>
    <row r="21" spans="1:53" ht="12.75">
      <c r="A21" s="56" t="s">
        <v>73</v>
      </c>
      <c r="B21" s="47"/>
      <c r="C21" s="47"/>
      <c r="D21" s="122"/>
      <c r="E21" s="123"/>
      <c r="F21" s="124"/>
      <c r="G21" s="125">
        <f t="shared" si="0"/>
        <v>0</v>
      </c>
      <c r="H21" s="126"/>
      <c r="I21" s="127">
        <f t="shared" si="1"/>
        <v>0</v>
      </c>
      <c r="BA21">
        <v>1</v>
      </c>
    </row>
    <row r="22" spans="1:53" ht="12.75">
      <c r="A22" s="56" t="s">
        <v>74</v>
      </c>
      <c r="B22" s="47"/>
      <c r="C22" s="47"/>
      <c r="D22" s="122"/>
      <c r="E22" s="123"/>
      <c r="F22" s="124"/>
      <c r="G22" s="125">
        <f t="shared" si="0"/>
        <v>0</v>
      </c>
      <c r="H22" s="126"/>
      <c r="I22" s="127">
        <f t="shared" si="1"/>
        <v>0</v>
      </c>
      <c r="BA22">
        <v>1</v>
      </c>
    </row>
    <row r="23" spans="1:53" ht="12.75">
      <c r="A23" s="56" t="s">
        <v>75</v>
      </c>
      <c r="B23" s="47"/>
      <c r="C23" s="47"/>
      <c r="D23" s="122"/>
      <c r="E23" s="123"/>
      <c r="F23" s="124"/>
      <c r="G23" s="125">
        <f t="shared" si="0"/>
        <v>0</v>
      </c>
      <c r="H23" s="126"/>
      <c r="I23" s="127">
        <f t="shared" si="1"/>
        <v>0</v>
      </c>
      <c r="BA23">
        <v>2</v>
      </c>
    </row>
    <row r="24" spans="1:53" ht="12.75">
      <c r="A24" s="56" t="s">
        <v>76</v>
      </c>
      <c r="B24" s="47"/>
      <c r="C24" s="47"/>
      <c r="D24" s="122"/>
      <c r="E24" s="123"/>
      <c r="F24" s="124"/>
      <c r="G24" s="125">
        <f t="shared" si="0"/>
        <v>0</v>
      </c>
      <c r="H24" s="126"/>
      <c r="I24" s="127">
        <f t="shared" si="1"/>
        <v>0</v>
      </c>
      <c r="BA24">
        <v>2</v>
      </c>
    </row>
    <row r="25" spans="1:9" ht="12.75">
      <c r="A25" s="128"/>
      <c r="B25" s="129" t="s">
        <v>77</v>
      </c>
      <c r="C25" s="130"/>
      <c r="D25" s="131"/>
      <c r="E25" s="132"/>
      <c r="F25" s="133"/>
      <c r="G25" s="133"/>
      <c r="H25" s="211">
        <f>SUM(I17:I24)</f>
        <v>0</v>
      </c>
      <c r="I25" s="211"/>
    </row>
    <row r="27" spans="2:9" ht="12.75">
      <c r="B27" s="115"/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</sheetData>
  <sheetProtection selectLockedCells="1" selectUnlockedCells="1"/>
  <mergeCells count="6">
    <mergeCell ref="A1:B1"/>
    <mergeCell ref="A2:B2"/>
    <mergeCell ref="G2:I2"/>
    <mergeCell ref="A4:I4"/>
    <mergeCell ref="A14:I14"/>
    <mergeCell ref="H25:I2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4.375" style="137" customWidth="1"/>
    <col min="2" max="2" width="11.625" style="137" customWidth="1"/>
    <col min="3" max="3" width="40.375" style="137" customWidth="1"/>
    <col min="4" max="4" width="5.625" style="138" customWidth="1"/>
    <col min="5" max="5" width="8.625" style="139" customWidth="1"/>
    <col min="6" max="6" width="9.875" style="137" customWidth="1"/>
    <col min="7" max="7" width="13.875" style="137" customWidth="1"/>
    <col min="8" max="11" width="9.125" style="137" customWidth="1"/>
    <col min="12" max="12" width="75.375" style="137" customWidth="1"/>
    <col min="13" max="13" width="45.25390625" style="137" customWidth="1"/>
    <col min="14" max="16384" width="9.125" style="137" customWidth="1"/>
  </cols>
  <sheetData>
    <row r="1" spans="1:7" ht="15.75">
      <c r="A1" s="212" t="s">
        <v>78</v>
      </c>
      <c r="B1" s="212"/>
      <c r="C1" s="212"/>
      <c r="D1" s="212"/>
      <c r="E1" s="212"/>
      <c r="F1" s="212"/>
      <c r="G1" s="212"/>
    </row>
    <row r="2" spans="1:7" ht="14.25" customHeight="1">
      <c r="A2" s="140"/>
      <c r="B2" s="141"/>
      <c r="C2" s="142"/>
      <c r="D2" s="142"/>
      <c r="E2" s="143"/>
      <c r="F2" s="142"/>
      <c r="G2" s="142"/>
    </row>
    <row r="3" spans="1:7" ht="12.75">
      <c r="A3" s="213" t="s">
        <v>53</v>
      </c>
      <c r="B3" s="213"/>
      <c r="C3" s="144" t="str">
        <f>CONCATENATE(cislostavby," ",nazevstavby)</f>
        <v>008/11 Novostavba RD manželů Němcových</v>
      </c>
      <c r="D3" s="145"/>
      <c r="E3" s="146" t="s">
        <v>79</v>
      </c>
      <c r="F3" s="147">
        <f>Rekapitulace!H1</f>
        <v>1</v>
      </c>
      <c r="G3" s="148"/>
    </row>
    <row r="4" spans="1:7" ht="12.75">
      <c r="A4" s="214" t="s">
        <v>55</v>
      </c>
      <c r="B4" s="214"/>
      <c r="C4" s="149" t="str">
        <f>CONCATENATE(cisloobjektu," ",nazevobjektu)</f>
        <v>01 OBVODOVÝ PLÁŠŤ</v>
      </c>
      <c r="D4" s="150"/>
      <c r="E4" s="215" t="str">
        <f>Rekapitulace!G2</f>
        <v>Novostavba RD manželů Němcových, dřevostavba</v>
      </c>
      <c r="F4" s="215"/>
      <c r="G4" s="215"/>
    </row>
    <row r="5" spans="1:7" ht="12.75">
      <c r="A5" s="151"/>
      <c r="B5" s="140"/>
      <c r="C5" s="140"/>
      <c r="D5" s="152"/>
      <c r="E5" s="153"/>
      <c r="F5" s="140"/>
      <c r="G5" s="140"/>
    </row>
    <row r="6" spans="1:7" ht="12.75">
      <c r="A6" s="154" t="s">
        <v>80</v>
      </c>
      <c r="B6" s="155" t="s">
        <v>81</v>
      </c>
      <c r="C6" s="155" t="s">
        <v>82</v>
      </c>
      <c r="D6" s="155" t="s">
        <v>83</v>
      </c>
      <c r="E6" s="156" t="s">
        <v>84</v>
      </c>
      <c r="F6" s="155" t="s">
        <v>85</v>
      </c>
      <c r="G6" s="157" t="s">
        <v>86</v>
      </c>
    </row>
    <row r="7" spans="1:15" ht="12.75">
      <c r="A7" s="158" t="s">
        <v>87</v>
      </c>
      <c r="B7" s="159" t="s">
        <v>88</v>
      </c>
      <c r="C7" s="160" t="s">
        <v>89</v>
      </c>
      <c r="D7" s="161"/>
      <c r="E7" s="162"/>
      <c r="F7" s="162"/>
      <c r="G7" s="163"/>
      <c r="H7" s="164"/>
      <c r="I7" s="164"/>
      <c r="O7" s="137">
        <v>1</v>
      </c>
    </row>
    <row r="8" spans="1:104" ht="22.5">
      <c r="A8" s="165">
        <v>9</v>
      </c>
      <c r="B8" s="166" t="s">
        <v>90</v>
      </c>
      <c r="C8" s="167" t="s">
        <v>91</v>
      </c>
      <c r="D8" s="168" t="s">
        <v>92</v>
      </c>
      <c r="E8" s="169">
        <v>9.1657</v>
      </c>
      <c r="F8" s="169">
        <v>0</v>
      </c>
      <c r="G8" s="170">
        <f>E8*F8</f>
        <v>0</v>
      </c>
      <c r="O8" s="137">
        <v>2</v>
      </c>
      <c r="AA8" s="137">
        <v>1</v>
      </c>
      <c r="AB8" s="137">
        <v>1</v>
      </c>
      <c r="AC8" s="137">
        <v>1</v>
      </c>
      <c r="AZ8" s="137">
        <v>1</v>
      </c>
      <c r="BA8" s="137">
        <f>IF(AZ8=1,G8,0)</f>
        <v>0</v>
      </c>
      <c r="BB8" s="137">
        <f>IF(AZ8=2,G8,0)</f>
        <v>0</v>
      </c>
      <c r="BC8" s="137">
        <f>IF(AZ8=3,G8,0)</f>
        <v>0</v>
      </c>
      <c r="BD8" s="137">
        <f>IF(AZ8=4,G8,0)</f>
        <v>0</v>
      </c>
      <c r="BE8" s="137">
        <f>IF(AZ8=5,G8,0)</f>
        <v>0</v>
      </c>
      <c r="CA8" s="137">
        <v>1</v>
      </c>
      <c r="CB8" s="137">
        <v>1</v>
      </c>
      <c r="CZ8" s="137">
        <v>0.01713</v>
      </c>
    </row>
    <row r="9" spans="1:104" ht="22.5">
      <c r="A9" s="165">
        <v>10</v>
      </c>
      <c r="B9" s="166" t="s">
        <v>93</v>
      </c>
      <c r="C9" s="167" t="s">
        <v>94</v>
      </c>
      <c r="D9" s="168" t="s">
        <v>92</v>
      </c>
      <c r="E9" s="169">
        <v>27.4972</v>
      </c>
      <c r="F9" s="169">
        <v>0</v>
      </c>
      <c r="G9" s="170">
        <f>E9*F9</f>
        <v>0</v>
      </c>
      <c r="O9" s="137">
        <v>2</v>
      </c>
      <c r="AA9" s="137">
        <v>1</v>
      </c>
      <c r="AB9" s="137">
        <v>1</v>
      </c>
      <c r="AC9" s="137">
        <v>1</v>
      </c>
      <c r="AZ9" s="137">
        <v>1</v>
      </c>
      <c r="BA9" s="137">
        <f>IF(AZ9=1,G9,0)</f>
        <v>0</v>
      </c>
      <c r="BB9" s="137">
        <f>IF(AZ9=2,G9,0)</f>
        <v>0</v>
      </c>
      <c r="BC9" s="137">
        <f>IF(AZ9=3,G9,0)</f>
        <v>0</v>
      </c>
      <c r="BD9" s="137">
        <f>IF(AZ9=4,G9,0)</f>
        <v>0</v>
      </c>
      <c r="BE9" s="137">
        <f>IF(AZ9=5,G9,0)</f>
        <v>0</v>
      </c>
      <c r="CA9" s="137">
        <v>1</v>
      </c>
      <c r="CB9" s="137">
        <v>1</v>
      </c>
      <c r="CZ9" s="137">
        <v>0.01163</v>
      </c>
    </row>
    <row r="10" spans="1:104" ht="12.75">
      <c r="A10" s="165">
        <v>11</v>
      </c>
      <c r="B10" s="166" t="s">
        <v>95</v>
      </c>
      <c r="C10" s="167" t="s">
        <v>96</v>
      </c>
      <c r="D10" s="168" t="s">
        <v>97</v>
      </c>
      <c r="E10" s="169">
        <v>61.105</v>
      </c>
      <c r="F10" s="169">
        <v>0</v>
      </c>
      <c r="G10" s="170">
        <f>E10*F10</f>
        <v>0</v>
      </c>
      <c r="O10" s="137">
        <v>2</v>
      </c>
      <c r="AA10" s="137">
        <v>1</v>
      </c>
      <c r="AB10" s="137">
        <v>1</v>
      </c>
      <c r="AC10" s="137">
        <v>1</v>
      </c>
      <c r="AZ10" s="137">
        <v>1</v>
      </c>
      <c r="BA10" s="137">
        <f>IF(AZ10=1,G10,0)</f>
        <v>0</v>
      </c>
      <c r="BB10" s="137">
        <f>IF(AZ10=2,G10,0)</f>
        <v>0</v>
      </c>
      <c r="BC10" s="137">
        <f>IF(AZ10=3,G10,0)</f>
        <v>0</v>
      </c>
      <c r="BD10" s="137">
        <f>IF(AZ10=4,G10,0)</f>
        <v>0</v>
      </c>
      <c r="BE10" s="137">
        <f>IF(AZ10=5,G10,0)</f>
        <v>0</v>
      </c>
      <c r="CA10" s="137">
        <v>1</v>
      </c>
      <c r="CB10" s="137">
        <v>1</v>
      </c>
      <c r="CZ10" s="137">
        <v>0.00018</v>
      </c>
    </row>
    <row r="11" spans="1:57" ht="12.75">
      <c r="A11" s="171"/>
      <c r="B11" s="172" t="s">
        <v>98</v>
      </c>
      <c r="C11" s="173" t="str">
        <f>CONCATENATE(B7," ",C7)</f>
        <v>62 Úpravy povrchů vnější</v>
      </c>
      <c r="D11" s="174"/>
      <c r="E11" s="175"/>
      <c r="F11" s="176"/>
      <c r="G11" s="177">
        <f>SUM(G7:G10)</f>
        <v>0</v>
      </c>
      <c r="O11" s="137">
        <v>4</v>
      </c>
      <c r="BA11" s="178">
        <f>SUM(BA7:BA10)</f>
        <v>0</v>
      </c>
      <c r="BB11" s="178">
        <f>SUM(BB7:BB10)</f>
        <v>0</v>
      </c>
      <c r="BC11" s="178">
        <f>SUM(BC7:BC10)</f>
        <v>0</v>
      </c>
      <c r="BD11" s="178">
        <f>SUM(BD7:BD10)</f>
        <v>0</v>
      </c>
      <c r="BE11" s="178">
        <f>SUM(BE7:BE10)</f>
        <v>0</v>
      </c>
    </row>
    <row r="12" spans="1:15" ht="12.75">
      <c r="A12" s="158" t="s">
        <v>87</v>
      </c>
      <c r="B12" s="159" t="s">
        <v>99</v>
      </c>
      <c r="C12" s="160" t="s">
        <v>100</v>
      </c>
      <c r="D12" s="161"/>
      <c r="E12" s="162"/>
      <c r="F12" s="162"/>
      <c r="G12" s="163"/>
      <c r="H12" s="164"/>
      <c r="I12" s="164"/>
      <c r="O12" s="137">
        <v>1</v>
      </c>
    </row>
    <row r="13" spans="1:104" ht="12.75">
      <c r="A13" s="165">
        <v>39</v>
      </c>
      <c r="B13" s="166" t="s">
        <v>101</v>
      </c>
      <c r="C13" s="167" t="s">
        <v>102</v>
      </c>
      <c r="D13" s="168" t="s">
        <v>92</v>
      </c>
      <c r="E13" s="169">
        <v>2</v>
      </c>
      <c r="F13" s="169">
        <v>0</v>
      </c>
      <c r="G13" s="170">
        <f>E13*F13</f>
        <v>0</v>
      </c>
      <c r="O13" s="137">
        <v>2</v>
      </c>
      <c r="AA13" s="137">
        <v>12</v>
      </c>
      <c r="AB13" s="137">
        <v>0</v>
      </c>
      <c r="AC13" s="137">
        <v>146</v>
      </c>
      <c r="AZ13" s="137">
        <v>2</v>
      </c>
      <c r="BA13" s="137">
        <f>IF(AZ13=1,G13,0)</f>
        <v>0</v>
      </c>
      <c r="BB13" s="137">
        <f>IF(AZ13=2,G13,0)</f>
        <v>0</v>
      </c>
      <c r="BC13" s="137">
        <f>IF(AZ13=3,G13,0)</f>
        <v>0</v>
      </c>
      <c r="BD13" s="137">
        <f>IF(AZ13=4,G13,0)</f>
        <v>0</v>
      </c>
      <c r="BE13" s="137">
        <f>IF(AZ13=5,G13,0)</f>
        <v>0</v>
      </c>
      <c r="CA13" s="137">
        <v>12</v>
      </c>
      <c r="CB13" s="137">
        <v>0</v>
      </c>
      <c r="CZ13" s="137">
        <v>0</v>
      </c>
    </row>
    <row r="14" spans="1:57" ht="12.75">
      <c r="A14" s="171"/>
      <c r="B14" s="172" t="s">
        <v>98</v>
      </c>
      <c r="C14" s="173" t="str">
        <f>CONCATENATE(B12," ",C12)</f>
        <v>713 Izolace tepelné</v>
      </c>
      <c r="D14" s="174"/>
      <c r="E14" s="175"/>
      <c r="F14" s="176"/>
      <c r="G14" s="177">
        <f>SUM(G12:G13)</f>
        <v>0</v>
      </c>
      <c r="O14" s="137">
        <v>4</v>
      </c>
      <c r="BA14" s="178">
        <f>SUM(BA12:BA13)</f>
        <v>0</v>
      </c>
      <c r="BB14" s="178">
        <f>SUM(BB12:BB13)</f>
        <v>0</v>
      </c>
      <c r="BC14" s="178">
        <f>SUM(BC12:BC13)</f>
        <v>0</v>
      </c>
      <c r="BD14" s="178">
        <f>SUM(BD12:BD13)</f>
        <v>0</v>
      </c>
      <c r="BE14" s="178">
        <f>SUM(BE12:BE13)</f>
        <v>0</v>
      </c>
    </row>
    <row r="15" spans="1:15" ht="12.75">
      <c r="A15" s="158" t="s">
        <v>87</v>
      </c>
      <c r="B15" s="159" t="s">
        <v>103</v>
      </c>
      <c r="C15" s="160" t="s">
        <v>104</v>
      </c>
      <c r="D15" s="161"/>
      <c r="E15" s="162"/>
      <c r="F15" s="162"/>
      <c r="G15" s="163"/>
      <c r="H15" s="164"/>
      <c r="I15" s="164"/>
      <c r="O15" s="137">
        <v>1</v>
      </c>
    </row>
    <row r="16" spans="1:104" ht="12.75">
      <c r="A16" s="165">
        <v>57</v>
      </c>
      <c r="B16" s="166" t="s">
        <v>105</v>
      </c>
      <c r="C16" s="167" t="s">
        <v>106</v>
      </c>
      <c r="D16" s="168" t="s">
        <v>92</v>
      </c>
      <c r="E16" s="169">
        <v>206.21</v>
      </c>
      <c r="F16" s="169">
        <v>0</v>
      </c>
      <c r="G16" s="170">
        <f aca="true" t="shared" si="0" ref="G16:G25">E16*F16</f>
        <v>0</v>
      </c>
      <c r="O16" s="137">
        <v>2</v>
      </c>
      <c r="AA16" s="137">
        <v>1</v>
      </c>
      <c r="AB16" s="137">
        <v>7</v>
      </c>
      <c r="AC16" s="137">
        <v>7</v>
      </c>
      <c r="AZ16" s="137">
        <v>2</v>
      </c>
      <c r="BA16" s="137">
        <f>IF(AZ16=1,G16,0)</f>
        <v>0</v>
      </c>
      <c r="BB16" s="137">
        <f>IF(AZ16=2,G16,0)</f>
        <v>0</v>
      </c>
      <c r="BC16" s="137">
        <f>IF(AZ16=3,G16,0)</f>
        <v>0</v>
      </c>
      <c r="BD16" s="137">
        <f>IF(AZ16=4,G16,0)</f>
        <v>0</v>
      </c>
      <c r="BE16" s="137">
        <f>IF(AZ16=5,G16,0)</f>
        <v>0</v>
      </c>
      <c r="CA16" s="137">
        <v>1</v>
      </c>
      <c r="CB16" s="137">
        <v>7</v>
      </c>
      <c r="CZ16" s="137">
        <v>0.01125</v>
      </c>
    </row>
    <row r="17" spans="1:104" ht="12.75">
      <c r="A17" s="165">
        <v>58</v>
      </c>
      <c r="B17" s="166" t="s">
        <v>107</v>
      </c>
      <c r="C17" s="167" t="s">
        <v>106</v>
      </c>
      <c r="D17" s="168" t="s">
        <v>92</v>
      </c>
      <c r="E17" s="169">
        <v>65.84</v>
      </c>
      <c r="F17" s="169">
        <v>0</v>
      </c>
      <c r="G17" s="170">
        <f t="shared" si="0"/>
        <v>0</v>
      </c>
      <c r="O17" s="137">
        <v>2</v>
      </c>
      <c r="AA17" s="137">
        <v>1</v>
      </c>
      <c r="AB17" s="137">
        <v>7</v>
      </c>
      <c r="AC17" s="137">
        <v>7</v>
      </c>
      <c r="AZ17" s="137">
        <v>2</v>
      </c>
      <c r="BA17" s="137">
        <f>IF(AZ17=1,G17,0)</f>
        <v>0</v>
      </c>
      <c r="BB17" s="137">
        <f>IF(AZ17=2,G17,0)</f>
        <v>0</v>
      </c>
      <c r="BC17" s="137">
        <f>IF(AZ17=3,G17,0)</f>
        <v>0</v>
      </c>
      <c r="BD17" s="137">
        <f>IF(AZ17=4,G17,0)</f>
        <v>0</v>
      </c>
      <c r="BE17" s="137">
        <f>IF(AZ17=5,G17,0)</f>
        <v>0</v>
      </c>
      <c r="CA17" s="137">
        <v>1</v>
      </c>
      <c r="CB17" s="137">
        <v>7</v>
      </c>
      <c r="CZ17" s="137">
        <v>0.01125</v>
      </c>
    </row>
    <row r="18" spans="1:7" ht="22.5">
      <c r="A18" s="165">
        <v>59</v>
      </c>
      <c r="B18" s="166" t="s">
        <v>108</v>
      </c>
      <c r="C18" s="179" t="s">
        <v>109</v>
      </c>
      <c r="D18" s="168" t="s">
        <v>92</v>
      </c>
      <c r="E18" s="169">
        <v>299.255</v>
      </c>
      <c r="F18" s="169">
        <v>0</v>
      </c>
      <c r="G18" s="170">
        <f t="shared" si="0"/>
        <v>0</v>
      </c>
    </row>
    <row r="19" spans="1:7" ht="22.5">
      <c r="A19" s="165">
        <v>60</v>
      </c>
      <c r="B19" s="180" t="s">
        <v>110</v>
      </c>
      <c r="C19" s="180" t="s">
        <v>111</v>
      </c>
      <c r="D19" s="181" t="s">
        <v>92</v>
      </c>
      <c r="E19" s="182">
        <v>61.7</v>
      </c>
      <c r="F19" s="169">
        <v>0</v>
      </c>
      <c r="G19" s="170">
        <f t="shared" si="0"/>
        <v>0</v>
      </c>
    </row>
    <row r="20" spans="1:7" ht="22.5">
      <c r="A20" s="165">
        <v>61</v>
      </c>
      <c r="B20" s="183" t="s">
        <v>112</v>
      </c>
      <c r="C20" s="183" t="s">
        <v>113</v>
      </c>
      <c r="D20" s="184" t="s">
        <v>97</v>
      </c>
      <c r="E20" s="185">
        <v>144</v>
      </c>
      <c r="F20" s="169">
        <v>0</v>
      </c>
      <c r="G20" s="170">
        <f t="shared" si="0"/>
        <v>0</v>
      </c>
    </row>
    <row r="21" spans="1:7" ht="22.5">
      <c r="A21" s="165">
        <v>62</v>
      </c>
      <c r="B21" s="180" t="s">
        <v>114</v>
      </c>
      <c r="C21" s="180" t="s">
        <v>115</v>
      </c>
      <c r="D21" s="181" t="s">
        <v>97</v>
      </c>
      <c r="E21" s="182">
        <v>61.7</v>
      </c>
      <c r="F21" s="169">
        <v>0</v>
      </c>
      <c r="G21" s="170">
        <f t="shared" si="0"/>
        <v>0</v>
      </c>
    </row>
    <row r="22" spans="1:7" ht="22.5">
      <c r="A22" s="165">
        <v>63</v>
      </c>
      <c r="B22" s="180" t="s">
        <v>116</v>
      </c>
      <c r="C22" s="180" t="s">
        <v>117</v>
      </c>
      <c r="D22" s="181" t="s">
        <v>92</v>
      </c>
      <c r="E22" s="182">
        <v>61.7</v>
      </c>
      <c r="F22" s="169">
        <v>0</v>
      </c>
      <c r="G22" s="170">
        <f t="shared" si="0"/>
        <v>0</v>
      </c>
    </row>
    <row r="23" spans="1:7" ht="22.5">
      <c r="A23" s="165">
        <v>64</v>
      </c>
      <c r="B23" s="183" t="s">
        <v>118</v>
      </c>
      <c r="C23" s="183" t="s">
        <v>119</v>
      </c>
      <c r="D23" s="184" t="s">
        <v>92</v>
      </c>
      <c r="E23" s="185">
        <v>66.636</v>
      </c>
      <c r="F23" s="169">
        <v>0</v>
      </c>
      <c r="G23" s="170">
        <f t="shared" si="0"/>
        <v>0</v>
      </c>
    </row>
    <row r="24" spans="1:7" ht="12.75">
      <c r="A24" s="165">
        <v>65</v>
      </c>
      <c r="B24" s="183" t="s">
        <v>120</v>
      </c>
      <c r="C24" s="183" t="s">
        <v>121</v>
      </c>
      <c r="D24" s="184" t="s">
        <v>122</v>
      </c>
      <c r="E24" s="185">
        <v>10.8</v>
      </c>
      <c r="F24" s="169">
        <v>0</v>
      </c>
      <c r="G24" s="170">
        <f t="shared" si="0"/>
        <v>0</v>
      </c>
    </row>
    <row r="25" spans="1:104" ht="22.5">
      <c r="A25" s="165">
        <v>200</v>
      </c>
      <c r="B25" s="180">
        <v>1</v>
      </c>
      <c r="C25" s="180" t="s">
        <v>123</v>
      </c>
      <c r="D25" s="181" t="s">
        <v>124</v>
      </c>
      <c r="E25" s="182">
        <v>4</v>
      </c>
      <c r="F25" s="169">
        <v>0</v>
      </c>
      <c r="G25" s="170">
        <f t="shared" si="0"/>
        <v>0</v>
      </c>
      <c r="O25" s="137">
        <v>2</v>
      </c>
      <c r="AA25" s="137">
        <v>12</v>
      </c>
      <c r="AB25" s="137">
        <v>0</v>
      </c>
      <c r="AC25" s="137">
        <v>11</v>
      </c>
      <c r="AZ25" s="137">
        <v>2</v>
      </c>
      <c r="BA25" s="137">
        <f>IF(AZ25=1,G25,0)</f>
        <v>0</v>
      </c>
      <c r="BB25" s="137">
        <f>IF(AZ25=2,G25,0)</f>
        <v>0</v>
      </c>
      <c r="BC25" s="137">
        <f>IF(AZ25=3,G25,0)</f>
        <v>0</v>
      </c>
      <c r="BD25" s="137">
        <f>IF(AZ25=4,G25,0)</f>
        <v>0</v>
      </c>
      <c r="BE25" s="137">
        <f>IF(AZ25=5,G25,0)</f>
        <v>0</v>
      </c>
      <c r="CA25" s="137">
        <v>12</v>
      </c>
      <c r="CB25" s="137">
        <v>0</v>
      </c>
      <c r="CZ25" s="137">
        <v>0.0122</v>
      </c>
    </row>
    <row r="26" spans="1:57" ht="12.75">
      <c r="A26" s="171"/>
      <c r="B26" s="172" t="s">
        <v>98</v>
      </c>
      <c r="C26" s="173" t="str">
        <f>CONCATENATE(B15," ",C15)</f>
        <v>763 Dřevostavby</v>
      </c>
      <c r="D26" s="174"/>
      <c r="E26" s="175"/>
      <c r="F26" s="176"/>
      <c r="G26" s="177">
        <f>SUM(G15:G25)</f>
        <v>0</v>
      </c>
      <c r="O26" s="137">
        <v>4</v>
      </c>
      <c r="BA26" s="178">
        <f>SUM(BA15:BA25)</f>
        <v>0</v>
      </c>
      <c r="BB26" s="178">
        <f>SUM(BB15:BB25)</f>
        <v>0</v>
      </c>
      <c r="BC26" s="178">
        <f>SUM(BC15:BC25)</f>
        <v>0</v>
      </c>
      <c r="BD26" s="178">
        <f>SUM(BD15:BD25)</f>
        <v>0</v>
      </c>
      <c r="BE26" s="178">
        <f>SUM(BE15:BE25)</f>
        <v>0</v>
      </c>
    </row>
    <row r="27" spans="1:15" ht="12.75">
      <c r="A27" s="158" t="s">
        <v>87</v>
      </c>
      <c r="B27" s="159" t="s">
        <v>125</v>
      </c>
      <c r="C27" s="160" t="s">
        <v>126</v>
      </c>
      <c r="D27" s="161"/>
      <c r="E27" s="162"/>
      <c r="F27" s="162"/>
      <c r="G27" s="163"/>
      <c r="H27" s="164"/>
      <c r="I27" s="164"/>
      <c r="O27" s="137">
        <v>1</v>
      </c>
    </row>
    <row r="28" spans="1:104" ht="12.75">
      <c r="A28" s="165">
        <v>107</v>
      </c>
      <c r="B28" s="166" t="s">
        <v>127</v>
      </c>
      <c r="C28" s="167" t="s">
        <v>128</v>
      </c>
      <c r="D28" s="168" t="s">
        <v>92</v>
      </c>
      <c r="E28" s="169">
        <v>44.2692</v>
      </c>
      <c r="F28" s="169">
        <v>0</v>
      </c>
      <c r="G28" s="170">
        <f>E28*F28</f>
        <v>0</v>
      </c>
      <c r="O28" s="137">
        <v>2</v>
      </c>
      <c r="AA28" s="137">
        <v>1</v>
      </c>
      <c r="AB28" s="137">
        <v>7</v>
      </c>
      <c r="AC28" s="137">
        <v>7</v>
      </c>
      <c r="AZ28" s="137">
        <v>2</v>
      </c>
      <c r="BA28" s="137">
        <f>IF(AZ28=1,G28,0)</f>
        <v>0</v>
      </c>
      <c r="BB28" s="137">
        <f>IF(AZ28=2,G28,0)</f>
        <v>0</v>
      </c>
      <c r="BC28" s="137">
        <f>IF(AZ28=3,G28,0)</f>
        <v>0</v>
      </c>
      <c r="BD28" s="137">
        <f>IF(AZ28=4,G28,0)</f>
        <v>0</v>
      </c>
      <c r="BE28" s="137">
        <f>IF(AZ28=5,G28,0)</f>
        <v>0</v>
      </c>
      <c r="CA28" s="137">
        <v>1</v>
      </c>
      <c r="CB28" s="137">
        <v>7</v>
      </c>
      <c r="CZ28" s="137">
        <v>0.00016</v>
      </c>
    </row>
    <row r="29" spans="1:104" ht="12.75">
      <c r="A29" s="165">
        <v>108</v>
      </c>
      <c r="B29" s="166" t="s">
        <v>129</v>
      </c>
      <c r="C29" s="167" t="s">
        <v>130</v>
      </c>
      <c r="D29" s="168" t="s">
        <v>92</v>
      </c>
      <c r="E29" s="169">
        <v>46.4827</v>
      </c>
      <c r="F29" s="169">
        <v>0</v>
      </c>
      <c r="G29" s="170">
        <f>E29*F29</f>
        <v>0</v>
      </c>
      <c r="O29" s="137">
        <v>2</v>
      </c>
      <c r="AA29" s="137">
        <v>3</v>
      </c>
      <c r="AB29" s="137">
        <v>7</v>
      </c>
      <c r="AC29" s="137">
        <v>60623414</v>
      </c>
      <c r="AZ29" s="137">
        <v>2</v>
      </c>
      <c r="BA29" s="137">
        <f>IF(AZ29=1,G29,0)</f>
        <v>0</v>
      </c>
      <c r="BB29" s="137">
        <f>IF(AZ29=2,G29,0)</f>
        <v>0</v>
      </c>
      <c r="BC29" s="137">
        <f>IF(AZ29=3,G29,0)</f>
        <v>0</v>
      </c>
      <c r="BD29" s="137">
        <f>IF(AZ29=4,G29,0)</f>
        <v>0</v>
      </c>
      <c r="BE29" s="137">
        <f>IF(AZ29=5,G29,0)</f>
        <v>0</v>
      </c>
      <c r="CA29" s="137">
        <v>3</v>
      </c>
      <c r="CB29" s="137">
        <v>7</v>
      </c>
      <c r="CZ29" s="137">
        <v>0.0237</v>
      </c>
    </row>
    <row r="30" spans="1:104" ht="22.5">
      <c r="A30" s="165">
        <v>109</v>
      </c>
      <c r="B30" s="166" t="s">
        <v>131</v>
      </c>
      <c r="C30" s="167" t="s">
        <v>132</v>
      </c>
      <c r="D30" s="168" t="s">
        <v>97</v>
      </c>
      <c r="E30" s="169">
        <v>67.21</v>
      </c>
      <c r="F30" s="169">
        <v>0</v>
      </c>
      <c r="G30" s="170">
        <f>E30*F30</f>
        <v>0</v>
      </c>
      <c r="O30" s="137">
        <v>2</v>
      </c>
      <c r="AA30" s="137">
        <v>1</v>
      </c>
      <c r="AB30" s="137">
        <v>7</v>
      </c>
      <c r="AC30" s="137">
        <v>7</v>
      </c>
      <c r="AZ30" s="137">
        <v>2</v>
      </c>
      <c r="BA30" s="137">
        <f>IF(AZ30=1,G30,0)</f>
        <v>0</v>
      </c>
      <c r="BB30" s="137">
        <f>IF(AZ30=2,G30,0)</f>
        <v>0</v>
      </c>
      <c r="BC30" s="137">
        <f>IF(AZ30=3,G30,0)</f>
        <v>0</v>
      </c>
      <c r="BD30" s="137">
        <f>IF(AZ30=4,G30,0)</f>
        <v>0</v>
      </c>
      <c r="BE30" s="137">
        <f>IF(AZ30=5,G30,0)</f>
        <v>0</v>
      </c>
      <c r="CA30" s="137">
        <v>1</v>
      </c>
      <c r="CB30" s="137">
        <v>7</v>
      </c>
      <c r="CZ30" s="137">
        <v>0.00016</v>
      </c>
    </row>
    <row r="31" spans="1:57" ht="12.75">
      <c r="A31" s="171"/>
      <c r="B31" s="172" t="s">
        <v>98</v>
      </c>
      <c r="C31" s="173" t="str">
        <f>CONCATENATE(B27," ",C27)</f>
        <v>766 Konstrukce truhlářské</v>
      </c>
      <c r="D31" s="174"/>
      <c r="E31" s="175"/>
      <c r="F31" s="176"/>
      <c r="G31" s="177">
        <f>SUM(G27:G30)</f>
        <v>0</v>
      </c>
      <c r="O31" s="137">
        <v>4</v>
      </c>
      <c r="BA31" s="178">
        <f>SUM(BA27:BA30)</f>
        <v>0</v>
      </c>
      <c r="BB31" s="178">
        <f>SUM(BB27:BB30)</f>
        <v>0</v>
      </c>
      <c r="BC31" s="178">
        <f>SUM(BC27:BC30)</f>
        <v>0</v>
      </c>
      <c r="BD31" s="178">
        <f>SUM(BD27:BD30)</f>
        <v>0</v>
      </c>
      <c r="BE31" s="178">
        <f>SUM(BE27:BE30)</f>
        <v>0</v>
      </c>
    </row>
    <row r="32" spans="1:15" ht="12.75">
      <c r="A32" s="158" t="s">
        <v>87</v>
      </c>
      <c r="B32" s="159" t="s">
        <v>133</v>
      </c>
      <c r="C32" s="160" t="s">
        <v>134</v>
      </c>
      <c r="D32" s="161"/>
      <c r="E32" s="162"/>
      <c r="F32" s="162"/>
      <c r="G32" s="163"/>
      <c r="H32" s="164"/>
      <c r="I32" s="164"/>
      <c r="O32" s="137">
        <v>1</v>
      </c>
    </row>
    <row r="33" spans="1:104" ht="12.75">
      <c r="A33" s="165">
        <v>131</v>
      </c>
      <c r="B33" s="166" t="s">
        <v>133</v>
      </c>
      <c r="C33" s="167" t="s">
        <v>135</v>
      </c>
      <c r="D33" s="168" t="s">
        <v>92</v>
      </c>
      <c r="E33" s="169">
        <v>312.85</v>
      </c>
      <c r="F33" s="169">
        <v>0</v>
      </c>
      <c r="G33" s="170">
        <f>E33*F33</f>
        <v>0</v>
      </c>
      <c r="O33" s="137">
        <v>2</v>
      </c>
      <c r="AA33" s="137">
        <v>12</v>
      </c>
      <c r="AB33" s="137">
        <v>0</v>
      </c>
      <c r="AC33" s="137">
        <v>12</v>
      </c>
      <c r="AZ33" s="137">
        <v>2</v>
      </c>
      <c r="BA33" s="137">
        <f>IF(AZ33=1,G33,0)</f>
        <v>0</v>
      </c>
      <c r="BB33" s="137">
        <f>IF(AZ33=2,G33,0)</f>
        <v>0</v>
      </c>
      <c r="BC33" s="137">
        <f>IF(AZ33=3,G33,0)</f>
        <v>0</v>
      </c>
      <c r="BD33" s="137">
        <f>IF(AZ33=4,G33,0)</f>
        <v>0</v>
      </c>
      <c r="BE33" s="137">
        <f>IF(AZ33=5,G33,0)</f>
        <v>0</v>
      </c>
      <c r="CA33" s="137">
        <v>12</v>
      </c>
      <c r="CB33" s="137">
        <v>0</v>
      </c>
      <c r="CZ33" s="137">
        <v>0</v>
      </c>
    </row>
    <row r="34" spans="1:104" ht="12.75">
      <c r="A34" s="165">
        <v>132</v>
      </c>
      <c r="B34" s="166" t="s">
        <v>133</v>
      </c>
      <c r="C34" s="167" t="s">
        <v>136</v>
      </c>
      <c r="D34" s="168" t="s">
        <v>92</v>
      </c>
      <c r="E34" s="169">
        <v>312.85</v>
      </c>
      <c r="F34" s="169">
        <v>0</v>
      </c>
      <c r="G34" s="170">
        <f>E34*F34</f>
        <v>0</v>
      </c>
      <c r="O34" s="137">
        <v>2</v>
      </c>
      <c r="AA34" s="137">
        <v>12</v>
      </c>
      <c r="AB34" s="137">
        <v>0</v>
      </c>
      <c r="AC34" s="137">
        <v>13</v>
      </c>
      <c r="AZ34" s="137">
        <v>2</v>
      </c>
      <c r="BA34" s="137">
        <f>IF(AZ34=1,G34,0)</f>
        <v>0</v>
      </c>
      <c r="BB34" s="137">
        <f>IF(AZ34=2,G34,0)</f>
        <v>0</v>
      </c>
      <c r="BC34" s="137">
        <f>IF(AZ34=3,G34,0)</f>
        <v>0</v>
      </c>
      <c r="BD34" s="137">
        <f>IF(AZ34=4,G34,0)</f>
        <v>0</v>
      </c>
      <c r="BE34" s="137">
        <f>IF(AZ34=5,G34,0)</f>
        <v>0</v>
      </c>
      <c r="CA34" s="137">
        <v>12</v>
      </c>
      <c r="CB34" s="137">
        <v>0</v>
      </c>
      <c r="CZ34" s="137">
        <v>0</v>
      </c>
    </row>
    <row r="35" spans="1:57" ht="12.75">
      <c r="A35" s="171"/>
      <c r="B35" s="172" t="s">
        <v>98</v>
      </c>
      <c r="C35" s="173" t="str">
        <f>CONCATENATE(B32," ",C32)</f>
        <v>783 Nátěry</v>
      </c>
      <c r="D35" s="174"/>
      <c r="E35" s="175"/>
      <c r="F35" s="176"/>
      <c r="G35" s="177">
        <f>SUM(G32:G34)</f>
        <v>0</v>
      </c>
      <c r="O35" s="137">
        <v>4</v>
      </c>
      <c r="BA35" s="178">
        <f>SUM(BA32:BA34)</f>
        <v>0</v>
      </c>
      <c r="BB35" s="178">
        <f>SUM(BB32:BB34)</f>
        <v>0</v>
      </c>
      <c r="BC35" s="178">
        <f>SUM(BC32:BC34)</f>
        <v>0</v>
      </c>
      <c r="BD35" s="178">
        <f>SUM(BD32:BD34)</f>
        <v>0</v>
      </c>
      <c r="BE35" s="178">
        <f>SUM(BE32:BE34)</f>
        <v>0</v>
      </c>
    </row>
    <row r="36" ht="12.75">
      <c r="E36" s="137"/>
    </row>
    <row r="37" ht="12.75">
      <c r="E37" s="137"/>
    </row>
    <row r="38" ht="12.75">
      <c r="E38" s="137"/>
    </row>
    <row r="39" ht="12.75">
      <c r="E39" s="137"/>
    </row>
    <row r="40" ht="12.75">
      <c r="E40" s="137"/>
    </row>
    <row r="41" ht="12.75">
      <c r="E41" s="137"/>
    </row>
    <row r="42" ht="12.75">
      <c r="E42" s="137"/>
    </row>
    <row r="43" ht="12.75">
      <c r="E43" s="137"/>
    </row>
    <row r="44" ht="12.75">
      <c r="E44" s="137"/>
    </row>
    <row r="45" ht="12.75">
      <c r="E45" s="137"/>
    </row>
    <row r="46" ht="12.75">
      <c r="E46" s="137"/>
    </row>
    <row r="47" ht="12.75">
      <c r="E47" s="137"/>
    </row>
    <row r="48" ht="12.75">
      <c r="E48" s="137"/>
    </row>
    <row r="49" ht="12.75">
      <c r="E49" s="137"/>
    </row>
    <row r="50" ht="12.75">
      <c r="E50" s="137"/>
    </row>
    <row r="51" ht="12.75">
      <c r="E51" s="137"/>
    </row>
    <row r="52" ht="12.75">
      <c r="E52" s="137"/>
    </row>
    <row r="53" ht="12.75">
      <c r="E53" s="137"/>
    </row>
    <row r="54" ht="12.75">
      <c r="E54" s="137"/>
    </row>
    <row r="55" ht="12.75">
      <c r="E55" s="137"/>
    </row>
    <row r="56" ht="12.75">
      <c r="E56" s="137"/>
    </row>
    <row r="57" ht="12.75">
      <c r="E57" s="137"/>
    </row>
    <row r="58" ht="12.75">
      <c r="E58" s="137"/>
    </row>
    <row r="59" spans="1:7" ht="12.75">
      <c r="A59" s="186"/>
      <c r="B59" s="186"/>
      <c r="C59" s="186"/>
      <c r="D59" s="187"/>
      <c r="E59" s="186"/>
      <c r="F59" s="186"/>
      <c r="G59" s="186"/>
    </row>
    <row r="60" spans="1:7" ht="12.75">
      <c r="A60" s="186"/>
      <c r="B60" s="186"/>
      <c r="C60" s="186"/>
      <c r="D60" s="187"/>
      <c r="E60" s="186"/>
      <c r="F60" s="186"/>
      <c r="G60" s="186"/>
    </row>
    <row r="61" spans="1:7" ht="12.75">
      <c r="A61" s="186"/>
      <c r="B61" s="186"/>
      <c r="C61" s="186"/>
      <c r="D61" s="187"/>
      <c r="E61" s="186"/>
      <c r="F61" s="186"/>
      <c r="G61" s="186"/>
    </row>
    <row r="62" spans="1:7" ht="12.75">
      <c r="A62" s="186"/>
      <c r="B62" s="186"/>
      <c r="C62" s="186"/>
      <c r="D62" s="187"/>
      <c r="E62" s="186"/>
      <c r="F62" s="186"/>
      <c r="G62" s="186"/>
    </row>
    <row r="63" ht="12.75">
      <c r="E63" s="137"/>
    </row>
    <row r="64" ht="12.75">
      <c r="E64" s="137"/>
    </row>
    <row r="65" ht="12.75">
      <c r="E65" s="137"/>
    </row>
    <row r="66" ht="12.75">
      <c r="E66" s="137"/>
    </row>
    <row r="67" ht="12.75">
      <c r="E67" s="137"/>
    </row>
    <row r="68" ht="12.75">
      <c r="E68" s="137"/>
    </row>
    <row r="69" ht="12.75">
      <c r="E69" s="137"/>
    </row>
    <row r="70" ht="12.75">
      <c r="E70" s="137"/>
    </row>
    <row r="71" ht="12.75">
      <c r="E71" s="137"/>
    </row>
    <row r="72" ht="12.75">
      <c r="E72" s="137"/>
    </row>
    <row r="73" ht="12.75">
      <c r="E73" s="137"/>
    </row>
    <row r="74" ht="12.75">
      <c r="E74" s="137"/>
    </row>
    <row r="75" ht="12.75">
      <c r="E75" s="137"/>
    </row>
    <row r="76" ht="12.75">
      <c r="E76" s="137"/>
    </row>
    <row r="77" ht="12.75">
      <c r="E77" s="137"/>
    </row>
    <row r="78" ht="12.75">
      <c r="E78" s="137"/>
    </row>
    <row r="79" ht="12.75">
      <c r="E79" s="137"/>
    </row>
    <row r="80" ht="12.75">
      <c r="E80" s="137"/>
    </row>
    <row r="81" ht="12.75">
      <c r="E81" s="137"/>
    </row>
    <row r="82" ht="12.75">
      <c r="E82" s="137"/>
    </row>
    <row r="83" ht="12.75">
      <c r="E83" s="137"/>
    </row>
    <row r="84" ht="12.75">
      <c r="E84" s="137"/>
    </row>
    <row r="85" ht="12.75">
      <c r="E85" s="137"/>
    </row>
    <row r="86" ht="12.75">
      <c r="E86" s="137"/>
    </row>
    <row r="87" ht="12.75">
      <c r="E87" s="137"/>
    </row>
    <row r="88" ht="12.75">
      <c r="E88" s="137"/>
    </row>
    <row r="89" ht="12.75">
      <c r="E89" s="137"/>
    </row>
    <row r="90" ht="12.75">
      <c r="E90" s="137"/>
    </row>
    <row r="91" ht="12.75">
      <c r="E91" s="137"/>
    </row>
    <row r="92" ht="12.75">
      <c r="E92" s="137"/>
    </row>
    <row r="93" ht="12.75">
      <c r="E93" s="137"/>
    </row>
    <row r="94" spans="1:2" ht="12.75">
      <c r="A94" s="188"/>
      <c r="B94" s="188"/>
    </row>
    <row r="95" spans="1:7" ht="12.75">
      <c r="A95" s="186"/>
      <c r="B95" s="186"/>
      <c r="C95" s="189"/>
      <c r="D95" s="190"/>
      <c r="E95" s="191"/>
      <c r="F95" s="189"/>
      <c r="G95" s="192"/>
    </row>
    <row r="96" spans="1:7" ht="12.75">
      <c r="A96" s="193"/>
      <c r="B96" s="193"/>
      <c r="C96" s="186"/>
      <c r="D96" s="187"/>
      <c r="E96" s="194"/>
      <c r="F96" s="186"/>
      <c r="G96" s="186"/>
    </row>
    <row r="97" spans="1:7" ht="12.75">
      <c r="A97" s="186"/>
      <c r="B97" s="186"/>
      <c r="C97" s="186"/>
      <c r="D97" s="187"/>
      <c r="E97" s="194"/>
      <c r="F97" s="186"/>
      <c r="G97" s="186"/>
    </row>
    <row r="98" spans="1:7" ht="12.75">
      <c r="A98" s="186"/>
      <c r="B98" s="186"/>
      <c r="C98" s="186"/>
      <c r="D98" s="187"/>
      <c r="E98" s="194"/>
      <c r="F98" s="186"/>
      <c r="G98" s="186"/>
    </row>
    <row r="99" spans="1:7" ht="12.75">
      <c r="A99" s="186"/>
      <c r="B99" s="186"/>
      <c r="C99" s="186"/>
      <c r="D99" s="187"/>
      <c r="E99" s="194"/>
      <c r="F99" s="186"/>
      <c r="G99" s="186"/>
    </row>
    <row r="100" spans="1:7" ht="12.75">
      <c r="A100" s="186"/>
      <c r="B100" s="186"/>
      <c r="C100" s="186"/>
      <c r="D100" s="187"/>
      <c r="E100" s="194"/>
      <c r="F100" s="186"/>
      <c r="G100" s="186"/>
    </row>
    <row r="101" spans="1:7" ht="12.75">
      <c r="A101" s="186"/>
      <c r="B101" s="186"/>
      <c r="C101" s="186"/>
      <c r="D101" s="187"/>
      <c r="E101" s="194"/>
      <c r="F101" s="186"/>
      <c r="G101" s="186"/>
    </row>
    <row r="102" spans="1:7" ht="12.75">
      <c r="A102" s="186"/>
      <c r="B102" s="186"/>
      <c r="C102" s="186"/>
      <c r="D102" s="187"/>
      <c r="E102" s="194"/>
      <c r="F102" s="186"/>
      <c r="G102" s="186"/>
    </row>
    <row r="103" spans="1:7" ht="12.75">
      <c r="A103" s="186"/>
      <c r="B103" s="186"/>
      <c r="C103" s="186"/>
      <c r="D103" s="187"/>
      <c r="E103" s="194"/>
      <c r="F103" s="186"/>
      <c r="G103" s="186"/>
    </row>
    <row r="104" spans="1:7" ht="12.75">
      <c r="A104" s="186"/>
      <c r="B104" s="186"/>
      <c r="C104" s="186"/>
      <c r="D104" s="187"/>
      <c r="E104" s="194"/>
      <c r="F104" s="186"/>
      <c r="G104" s="186"/>
    </row>
    <row r="105" spans="1:7" ht="12.75">
      <c r="A105" s="186"/>
      <c r="B105" s="186"/>
      <c r="C105" s="186"/>
      <c r="D105" s="187"/>
      <c r="E105" s="194"/>
      <c r="F105" s="186"/>
      <c r="G105" s="186"/>
    </row>
    <row r="106" spans="1:7" ht="12.75">
      <c r="A106" s="186"/>
      <c r="B106" s="186"/>
      <c r="C106" s="186"/>
      <c r="D106" s="187"/>
      <c r="E106" s="194"/>
      <c r="F106" s="186"/>
      <c r="G106" s="186"/>
    </row>
    <row r="107" spans="1:7" ht="12.75">
      <c r="A107" s="186"/>
      <c r="B107" s="186"/>
      <c r="C107" s="186"/>
      <c r="D107" s="187"/>
      <c r="E107" s="194"/>
      <c r="F107" s="186"/>
      <c r="G107" s="186"/>
    </row>
    <row r="108" spans="1:7" ht="12.75">
      <c r="A108" s="186"/>
      <c r="B108" s="186"/>
      <c r="C108" s="186"/>
      <c r="D108" s="187"/>
      <c r="E108" s="194"/>
      <c r="F108" s="186"/>
      <c r="G108" s="186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Němcova</dc:creator>
  <cp:keywords/>
  <dc:description/>
  <cp:lastModifiedBy>Hana Němcova</cp:lastModifiedBy>
  <dcterms:created xsi:type="dcterms:W3CDTF">2011-07-27T18:42:36Z</dcterms:created>
  <dcterms:modified xsi:type="dcterms:W3CDTF">2011-07-27T18:42:36Z</dcterms:modified>
  <cp:category/>
  <cp:version/>
  <cp:contentType/>
  <cp:contentStatus/>
</cp:coreProperties>
</file>