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8735" windowHeight="12210" activeTab="1"/>
  </bookViews>
  <sheets>
    <sheet name="Pokyny pro vyplnění" sheetId="1" r:id="rId1"/>
    <sheet name="Stavba" sheetId="2" r:id="rId2"/>
    <sheet name="VzorPolozky" sheetId="3" state="hidden" r:id="rId3"/>
    <sheet name="Rozpočet Pol" sheetId="4" r:id="rId4"/>
  </sheets>
  <externalReferences>
    <externalReference r:id="rId7"/>
  </externalReferences>
  <definedNames>
    <definedName name="CelkemDPHVypocet" localSheetId="1">'Stavba'!$H$40</definedName>
    <definedName name="CenaCelkem">'Stavba'!$G$29</definedName>
    <definedName name="CenaCelkemBezDPH">'Stavba'!$G$28</definedName>
    <definedName name="CenaCelkemVypocet" localSheetId="1">'Stavba'!$I$40</definedName>
    <definedName name="cisloobjektu">'Stavba'!$C$3</definedName>
    <definedName name="CisloRozpoctu">'[1]Krycí list'!$C$2</definedName>
    <definedName name="CisloStavby" localSheetId="1">'Stavba'!$C$2</definedName>
    <definedName name="cislostavby">'[1]Krycí list'!$A$7</definedName>
    <definedName name="CisloStavebnihoRozpoctu">'Stavba'!$D$4</definedName>
    <definedName name="dadresa">'Stavba'!$D$12:$G$12</definedName>
    <definedName name="DIČ" localSheetId="1">'Stavba'!$I$12</definedName>
    <definedName name="dmisto">'Stavba'!$D$13:$G$13</definedName>
    <definedName name="DPHSni">'Stavba'!$G$24</definedName>
    <definedName name="DPHZakl">'Stavba'!$G$26</definedName>
    <definedName name="dpsc" localSheetId="1">'Stavba'!$C$13</definedName>
    <definedName name="IČO" localSheetId="1">'Stavba'!$I$11</definedName>
    <definedName name="Mena">'Stavba'!$J$29</definedName>
    <definedName name="MistoStavby">'Stavba'!$D$4</definedName>
    <definedName name="nazevobjektu">'Stavba'!$D$3</definedName>
    <definedName name="NazevRozpoctu">'[1]Krycí list'!$D$2</definedName>
    <definedName name="NazevStavby" localSheetId="1">'Stavba'!$D$2</definedName>
    <definedName name="nazevstavby">'[1]Krycí list'!$C$7</definedName>
    <definedName name="NazevStavebnihoRozpoctu">'Stavba'!$E$4</definedName>
    <definedName name="oadresa">'Stavba'!$D$6</definedName>
    <definedName name="Objednatel" localSheetId="1">'Stavba'!$D$5</definedName>
    <definedName name="Objekt" localSheetId="1">'Stavba'!$B$38</definedName>
    <definedName name="_xlnm.Print_Area" localSheetId="3">'Rozpočet Pol'!$A$1:$U$71</definedName>
    <definedName name="_xlnm.Print_Area" localSheetId="1">'Stavba'!$A$1:$J$52</definedName>
    <definedName name="odic" localSheetId="1">'Stavba'!$I$6</definedName>
    <definedName name="oico" localSheetId="1">'Stavba'!$I$5</definedName>
    <definedName name="omisto" localSheetId="1">'Stavba'!$D$7</definedName>
    <definedName name="onazev" localSheetId="1">'Stavba'!$D$6</definedName>
    <definedName name="opsc" localSheetId="1">'Stavba'!$C$7</definedName>
    <definedName name="padresa">'Stavba'!$D$9</definedName>
    <definedName name="pdic">'Stavba'!$I$9</definedName>
    <definedName name="pico">'Stavba'!$I$8</definedName>
    <definedName name="pmisto">'Stavba'!$D$10</definedName>
    <definedName name="PocetMJ">#REF!</definedName>
    <definedName name="PoptavkaID">'Stavba'!$A$1</definedName>
    <definedName name="pPSC">'Stavba'!$C$10</definedName>
    <definedName name="Projektant">'Stavba'!$D$8</definedName>
    <definedName name="SazbaDPH1" localSheetId="1">'Stavba'!$E$23</definedName>
    <definedName name="SazbaDPH1">'[1]Krycí list'!$C$30</definedName>
    <definedName name="SazbaDPH2" localSheetId="1">'Stavba'!$E$25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_B7E7C763_C459_487D_8ABA_5CFDDFBD5A84_.wvu.Cols" localSheetId="1" hidden="1">'Stavba'!$A:$A</definedName>
    <definedName name="Z_B7E7C763_C459_487D_8ABA_5CFDDFBD5A84_.wvu.PrintArea" localSheetId="1" hidden="1">'Stavba'!$B$1:$J$36</definedName>
    <definedName name="ZakladDPHSni">'Stavba'!$G$23</definedName>
    <definedName name="ZakladDPHSniVypocet" localSheetId="1">'Stavba'!$F$40</definedName>
    <definedName name="ZakladDPHZakl">'Stavba'!$G$25</definedName>
    <definedName name="ZakladDPHZaklVypocet" localSheetId="1">'Stavba'!$G$40</definedName>
    <definedName name="Zaokrouhleni">'Stavba'!$G$27</definedName>
    <definedName name="Zhotovitel">'Stavba'!$D$11:$G$11</definedName>
  </definedNames>
  <calcPr fullCalcOnLoad="1"/>
</workbook>
</file>

<file path=xl/comments2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D13" authorId="0">
      <text>
        <r>
          <rPr>
            <sz val="9"/>
            <rFont val="Tahoma"/>
            <family val="2"/>
          </rPr>
          <t>Ulice</t>
        </r>
      </text>
    </comment>
    <comment ref="C13" authorId="0">
      <text>
        <r>
          <rPr>
            <sz val="9"/>
            <rFont val="Tahoma"/>
            <family val="2"/>
          </rPr>
          <t>PSČ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</commentList>
</comments>
</file>

<file path=xl/sharedStrings.xml><?xml version="1.0" encoding="utf-8"?>
<sst xmlns="http://schemas.openxmlformats.org/spreadsheetml/2006/main" count="303" uniqueCount="178">
  <si>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</si>
  <si>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</si>
  <si>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</si>
  <si>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</si>
  <si>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</si>
  <si>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</si>
  <si>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</si>
  <si>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</si>
  <si>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</si>
  <si>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</si>
  <si>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</si>
  <si>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</si>
  <si>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</si>
  <si>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</si>
  <si>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</si>
  <si>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</si>
  <si>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</si>
  <si>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</si>
  <si>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</si>
  <si>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</si>
  <si>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</si>
  <si>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</si>
  <si>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</si>
  <si>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</si>
  <si>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</si>
  <si>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</si>
  <si>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</si>
  <si>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</si>
  <si>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</si>
  <si>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</si>
  <si>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</si>
  <si>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</si>
  <si>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</si>
  <si>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</si>
  <si>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</si>
  <si>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</si>
  <si>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</si>
  <si>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</si>
  <si>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</si>
  <si>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</si>
  <si>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</si>
  <si>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</si>
  <si>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</si>
  <si>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Brandýsek</t>
  </si>
  <si>
    <t>Rozpočet:</t>
  </si>
  <si>
    <t>Misto</t>
  </si>
  <si>
    <t>Ing.Tereza Vostrovská</t>
  </si>
  <si>
    <t>SO_02 Zpevněné plochy</t>
  </si>
  <si>
    <t>Pavla a Pavel Pouzarovi</t>
  </si>
  <si>
    <t>Národní obrany 15, Stavbařů 1783</t>
  </si>
  <si>
    <t>Praha 6, Roudnice nad Labem</t>
  </si>
  <si>
    <t>Rozpočet</t>
  </si>
  <si>
    <t>Celkem za stavbu</t>
  </si>
  <si>
    <t>CZK</t>
  </si>
  <si>
    <t>Rekapitulace dílů</t>
  </si>
  <si>
    <t>Typ dílu</t>
  </si>
  <si>
    <t>1</t>
  </si>
  <si>
    <t>Zemní práce</t>
  </si>
  <si>
    <t>5</t>
  </si>
  <si>
    <t>Komunikace</t>
  </si>
  <si>
    <t>91</t>
  </si>
  <si>
    <t>Doplňující práce na komunikaci</t>
  </si>
  <si>
    <t>99</t>
  </si>
  <si>
    <t>Staveništní přesun hmot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</si>
  <si>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</si>
  <si>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</si>
  <si>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</si>
  <si>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</si>
  <si>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</si>
  <si>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</si>
  <si>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</si>
  <si>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</si>
  <si>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</si>
  <si>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</si>
  <si>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</si>
  <si>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</si>
  <si>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</si>
  <si>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</si>
  <si>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</si>
  <si>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</si>
  <si>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</si>
  <si>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</si>
  <si>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</si>
  <si>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</si>
  <si>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</si>
  <si>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</si>
  <si>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</si>
  <si>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</si>
  <si>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</si>
  <si>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</si>
  <si>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</si>
  <si>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</si>
  <si>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</si>
  <si>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122201101R00</t>
  </si>
  <si>
    <t>Odkopávky nezapažené v hor. 3 do 100 m3</t>
  </si>
  <si>
    <t>m3</t>
  </si>
  <si>
    <t>POL1_0</t>
  </si>
  <si>
    <t>Odkopávky - úprava terénu, včetně rozhrnutí zeminy:0,9*(20,5*25,55)</t>
  </si>
  <si>
    <t>VV</t>
  </si>
  <si>
    <t>pochozí plocha:(1*(16)+1,2*8+1,5*8)*0,43</t>
  </si>
  <si>
    <t>pojízdná plocha:(7,3*5,65)*0,45</t>
  </si>
  <si>
    <t>122201109R00</t>
  </si>
  <si>
    <t>Příplatek za lepivost - odkopávky v hor. 3</t>
  </si>
  <si>
    <t>132201110R00</t>
  </si>
  <si>
    <t>Hloubení rýh š.do 60 cm v hor.3 do 50 m3, STROJNĚ</t>
  </si>
  <si>
    <t>pod obrubníky:</t>
  </si>
  <si>
    <t>(7,3*2+5,65*2+15*2+16)*0,25*0,25</t>
  </si>
  <si>
    <t>132201119R00</t>
  </si>
  <si>
    <t>Příplatek za lepivost - hloubení rýh 60 cm v hor.3</t>
  </si>
  <si>
    <t>162201102R00</t>
  </si>
  <si>
    <t>Vodorovné přemístění výkopku z hor.1-4 do 50 m</t>
  </si>
  <si>
    <t>odvoz na mezideponii:34,72825+4,49370</t>
  </si>
  <si>
    <t>181101111R00</t>
  </si>
  <si>
    <t>Úprava pláně v zářezech se zhutněním - ručně</t>
  </si>
  <si>
    <t>m2</t>
  </si>
  <si>
    <t>181301112R00</t>
  </si>
  <si>
    <t>Rozprostření ornice, rovina, tl.10-15 cm,nad 500m2</t>
  </si>
  <si>
    <t>694</t>
  </si>
  <si>
    <t>564561111R00</t>
  </si>
  <si>
    <t>Zřízení podsypu/podkladu ze sypaniny tl. 20 cm</t>
  </si>
  <si>
    <t>37,6+41,245</t>
  </si>
  <si>
    <t>583419004R</t>
  </si>
  <si>
    <t>Kamenivo drcené frakce  32/64</t>
  </si>
  <si>
    <t>t</t>
  </si>
  <si>
    <t>POL3_0</t>
  </si>
  <si>
    <t>((78,845)*0,1*2,1)*1,1</t>
  </si>
  <si>
    <t>564531111R00</t>
  </si>
  <si>
    <t>Zřízení podsypu/podkladu ze sypaniny tl. 10 cm</t>
  </si>
  <si>
    <t>parkovací stání:41,245</t>
  </si>
  <si>
    <t>583418064R</t>
  </si>
  <si>
    <t>Kamenivo drcené frakce  16/32</t>
  </si>
  <si>
    <t>((41,245)*0,1*2,1)*1,1</t>
  </si>
  <si>
    <t>564521111R00</t>
  </si>
  <si>
    <t>Zřízení podsypu/podkladu ze sypaniny tl. 8 cm</t>
  </si>
  <si>
    <t>pochozí:37,6</t>
  </si>
  <si>
    <t>58341506.4</t>
  </si>
  <si>
    <t xml:space="preserve">Kamenivo drcené frakce  8/16 </t>
  </si>
  <si>
    <t>T</t>
  </si>
  <si>
    <t>((37,6)*0,1*2,1)*1,1</t>
  </si>
  <si>
    <t>596215021R00</t>
  </si>
  <si>
    <t>Kladení zámkové dlažby tl. 6 cm do drtě tl. 4 cm</t>
  </si>
  <si>
    <t>59245308R</t>
  </si>
  <si>
    <t>Dlažba BEST KLASIKO přírodní  20x10x6</t>
  </si>
  <si>
    <t>(37,6)*1,15</t>
  </si>
  <si>
    <t>596215040R00</t>
  </si>
  <si>
    <t>Kladení zámkové dlažby tl. 8 cm do drtě tl. 4 cm</t>
  </si>
  <si>
    <t>592452655R</t>
  </si>
  <si>
    <t>Dlažba BEST KLASIKO přírodní 20x10x8</t>
  </si>
  <si>
    <t>(41,245)*1,15</t>
  </si>
  <si>
    <t>xx1</t>
  </si>
  <si>
    <t xml:space="preserve">Zřízení schodiště ze zámkové dlažby </t>
  </si>
  <si>
    <t>m</t>
  </si>
  <si>
    <t>916561111RT7</t>
  </si>
  <si>
    <t>Osazení záhon.obrubníků do lože z C 12/15 s opěrou, včetně obrubníku   100/5/20 cm</t>
  </si>
  <si>
    <t>30+16+21</t>
  </si>
  <si>
    <t>917862111R00</t>
  </si>
  <si>
    <t>Osazení stojat. obrub.bet. s opěrou,lože z C 12/15</t>
  </si>
  <si>
    <t>918101111R00</t>
  </si>
  <si>
    <t>Lože pod obrubníky nebo obruby dlažeb z C 12/15</t>
  </si>
  <si>
    <t>(67+6)*0,25*0,25</t>
  </si>
  <si>
    <t>998223011R00</t>
  </si>
  <si>
    <t>Přesun hmot, pozemní komunikace, kryt dlážděný</t>
  </si>
  <si>
    <t>57,09038+20,48262</t>
  </si>
  <si>
    <t>005111020R</t>
  </si>
  <si>
    <t>Vytyčení stavby</t>
  </si>
  <si>
    <t>Soubor</t>
  </si>
  <si>
    <t>005111021R</t>
  </si>
  <si>
    <t>Vytyčení inženýrských sítí</t>
  </si>
  <si>
    <t>005121020R</t>
  </si>
  <si>
    <t xml:space="preserve">Provoz zařízení staveniště </t>
  </si>
  <si>
    <t>005124010R</t>
  </si>
  <si>
    <t>Koordinační činnost</t>
  </si>
  <si>
    <t>005241010R</t>
  </si>
  <si>
    <t xml:space="preserve">Dokumentace skutečného provedení </t>
  </si>
  <si>
    <t/>
  </si>
  <si>
    <t>SUM</t>
  </si>
  <si>
    <t>POPUZIV</t>
  </si>
  <si>
    <t>END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</si>
</sst>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"/>
    <numFmt numFmtId="166" formatCode="dd/mm/yy"/>
    <numFmt numFmtId="167" formatCode="#,##0\ &quot;Kč&quot;"/>
    <numFmt numFmtId="168" formatCode="0.00000"/>
    <numFmt numFmtId="169" formatCode="#,##0.00\ [$CZK]"/>
    <numFmt numFmtId="170" formatCode="#,##0.00\ &quot;Kč&quot;"/>
    <numFmt numFmtId="171" formatCode="#,##0.00\ _K_č"/>
    <numFmt numFmtId="172" formatCode="#,##0.00000"/>
    <numFmt numFmtId="173" formatCode="[$-405]d\.\ mmmm\ yyyy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sz val="7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11"/>
      <name val="Arial CE"/>
      <family val="0"/>
    </font>
    <font>
      <sz val="9"/>
      <name val="Tahoma"/>
      <family val="2"/>
    </font>
    <font>
      <b/>
      <sz val="9"/>
      <name val="Arial CE"/>
      <family val="0"/>
    </font>
    <font>
      <sz val="8"/>
      <name val="Arial CE"/>
      <family val="0"/>
    </font>
    <font>
      <sz val="8"/>
      <color indexed="12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/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0" fillId="0" borderId="0" xfId="0" applyAlignment="1">
      <alignment/>
    </xf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0" xfId="0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right"/>
    </xf>
    <xf numFmtId="0" fontId="5" fillId="0" borderId="15" xfId="0" applyFont="1" applyBorder="1" applyAlignment="1">
      <alignment vertical="top"/>
    </xf>
    <xf numFmtId="14" fontId="5" fillId="0" borderId="15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1" fontId="5" fillId="0" borderId="17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left" vertical="center" indent="1"/>
    </xf>
    <xf numFmtId="0" fontId="0" fillId="0" borderId="0" xfId="0" applyBorder="1" applyAlignment="1">
      <alignment/>
    </xf>
    <xf numFmtId="0" fontId="5" fillId="0" borderId="15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5" fillId="0" borderId="18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16" xfId="0" applyBorder="1" applyAlignment="1">
      <alignment horizontal="left" inden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vertical="center"/>
    </xf>
    <xf numFmtId="49" fontId="0" fillId="0" borderId="19" xfId="0" applyNumberFormat="1" applyFont="1" applyBorder="1" applyAlignment="1">
      <alignment horizontal="left" vertical="center"/>
    </xf>
    <xf numFmtId="0" fontId="0" fillId="0" borderId="20" xfId="0" applyBorder="1" applyAlignment="1">
      <alignment horizontal="left" vertical="center" indent="1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/>
    </xf>
    <xf numFmtId="1" fontId="5" fillId="0" borderId="21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left" vertical="center" indent="1"/>
    </xf>
    <xf numFmtId="49" fontId="0" fillId="0" borderId="22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1" fontId="5" fillId="0" borderId="18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left" indent="1"/>
    </xf>
    <xf numFmtId="0" fontId="0" fillId="0" borderId="23" xfId="0" applyFont="1" applyBorder="1" applyAlignment="1">
      <alignment horizontal="left" vertical="top" indent="1"/>
    </xf>
    <xf numFmtId="0" fontId="0" fillId="0" borderId="24" xfId="0" applyBorder="1" applyAlignment="1">
      <alignment vertical="top"/>
    </xf>
    <xf numFmtId="0" fontId="5" fillId="0" borderId="24" xfId="0" applyFont="1" applyFill="1" applyBorder="1" applyAlignment="1">
      <alignment horizontal="left" vertical="top"/>
    </xf>
    <xf numFmtId="0" fontId="5" fillId="0" borderId="24" xfId="0" applyFont="1" applyBorder="1" applyAlignment="1">
      <alignment vertical="center"/>
    </xf>
    <xf numFmtId="0" fontId="0" fillId="0" borderId="24" xfId="0" applyFont="1" applyBorder="1" applyAlignment="1">
      <alignment horizontal="right" vertical="center"/>
    </xf>
    <xf numFmtId="0" fontId="0" fillId="0" borderId="25" xfId="0" applyBorder="1" applyAlignment="1">
      <alignment/>
    </xf>
    <xf numFmtId="0" fontId="0" fillId="0" borderId="15" xfId="0" applyBorder="1" applyAlignment="1">
      <alignment horizontal="left"/>
    </xf>
    <xf numFmtId="0" fontId="0" fillId="0" borderId="26" xfId="0" applyBorder="1" applyAlignment="1">
      <alignment/>
    </xf>
    <xf numFmtId="0" fontId="5" fillId="0" borderId="20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/>
    </xf>
    <xf numFmtId="0" fontId="4" fillId="0" borderId="0" xfId="0" applyFont="1" applyAlignment="1">
      <alignment horizontal="left"/>
    </xf>
    <xf numFmtId="49" fontId="0" fillId="0" borderId="18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49" fontId="5" fillId="0" borderId="15" xfId="0" applyNumberFormat="1" applyFont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 indent="1"/>
    </xf>
    <xf numFmtId="49" fontId="4" fillId="33" borderId="0" xfId="0" applyNumberFormat="1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 indent="1"/>
    </xf>
    <xf numFmtId="0" fontId="5" fillId="33" borderId="0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 indent="1"/>
    </xf>
    <xf numFmtId="0" fontId="0" fillId="33" borderId="15" xfId="0" applyFont="1" applyFill="1" applyBorder="1" applyAlignment="1">
      <alignment/>
    </xf>
    <xf numFmtId="49" fontId="5" fillId="33" borderId="15" xfId="0" applyNumberFormat="1" applyFont="1" applyFill="1" applyBorder="1" applyAlignment="1">
      <alignment horizontal="left" vertical="center"/>
    </xf>
    <xf numFmtId="0" fontId="5" fillId="33" borderId="15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right" vertical="center"/>
    </xf>
    <xf numFmtId="49" fontId="5" fillId="34" borderId="15" xfId="0" applyNumberFormat="1" applyFont="1" applyFill="1" applyBorder="1" applyAlignment="1" applyProtection="1">
      <alignment horizontal="right" vertical="center"/>
      <protection locked="0"/>
    </xf>
    <xf numFmtId="49" fontId="5" fillId="34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28" xfId="0" applyNumberFormat="1" applyBorder="1" applyAlignment="1">
      <alignment/>
    </xf>
    <xf numFmtId="3" fontId="0" fillId="23" borderId="29" xfId="0" applyNumberFormat="1" applyFill="1" applyBorder="1" applyAlignment="1">
      <alignment/>
    </xf>
    <xf numFmtId="3" fontId="3" fillId="33" borderId="30" xfId="0" applyNumberFormat="1" applyFont="1" applyFill="1" applyBorder="1" applyAlignment="1">
      <alignment vertical="center"/>
    </xf>
    <xf numFmtId="3" fontId="3" fillId="33" borderId="24" xfId="0" applyNumberFormat="1" applyFont="1" applyFill="1" applyBorder="1" applyAlignment="1">
      <alignment vertical="center"/>
    </xf>
    <xf numFmtId="3" fontId="3" fillId="33" borderId="24" xfId="0" applyNumberFormat="1" applyFont="1" applyFill="1" applyBorder="1" applyAlignment="1">
      <alignment vertical="center" wrapText="1"/>
    </xf>
    <xf numFmtId="3" fontId="3" fillId="33" borderId="31" xfId="0" applyNumberFormat="1" applyFont="1" applyFill="1" applyBorder="1" applyAlignment="1">
      <alignment horizontal="center" vertical="center" wrapText="1"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0" fontId="2" fillId="0" borderId="0" xfId="0" applyFont="1" applyAlignment="1">
      <alignment horizontal="center" shrinkToFit="1"/>
    </xf>
    <xf numFmtId="3" fontId="7" fillId="33" borderId="31" xfId="0" applyNumberFormat="1" applyFont="1" applyFill="1" applyBorder="1" applyAlignment="1">
      <alignment horizontal="center" vertical="center" wrapText="1" shrinkToFit="1"/>
    </xf>
    <xf numFmtId="3" fontId="3" fillId="33" borderId="31" xfId="0" applyNumberFormat="1" applyFont="1" applyFill="1" applyBorder="1" applyAlignment="1">
      <alignment horizontal="center" vertical="center" wrapText="1" shrinkToFit="1"/>
    </xf>
    <xf numFmtId="3" fontId="3" fillId="0" borderId="33" xfId="0" applyNumberFormat="1" applyFont="1" applyBorder="1" applyAlignment="1">
      <alignment horizontal="right" wrapText="1" shrinkToFit="1"/>
    </xf>
    <xf numFmtId="3" fontId="3" fillId="0" borderId="33" xfId="0" applyNumberFormat="1" applyFont="1" applyBorder="1" applyAlignment="1">
      <alignment horizontal="right" shrinkToFit="1"/>
    </xf>
    <xf numFmtId="3" fontId="0" fillId="0" borderId="33" xfId="0" applyNumberFormat="1" applyBorder="1" applyAlignment="1">
      <alignment shrinkToFit="1"/>
    </xf>
    <xf numFmtId="3" fontId="0" fillId="23" borderId="29" xfId="0" applyNumberFormat="1" applyFill="1" applyBorder="1" applyAlignment="1">
      <alignment wrapText="1" shrinkToFit="1"/>
    </xf>
    <xf numFmtId="3" fontId="0" fillId="23" borderId="29" xfId="0" applyNumberFormat="1" applyFill="1" applyBorder="1" applyAlignment="1">
      <alignment shrinkToFit="1"/>
    </xf>
    <xf numFmtId="0" fontId="4" fillId="33" borderId="34" xfId="0" applyFont="1" applyFill="1" applyBorder="1" applyAlignment="1">
      <alignment horizontal="left" vertical="center" indent="1"/>
    </xf>
    <xf numFmtId="0" fontId="5" fillId="33" borderId="35" xfId="0" applyFont="1" applyFill="1" applyBorder="1" applyAlignment="1">
      <alignment horizontal="left" vertical="center"/>
    </xf>
    <xf numFmtId="0" fontId="0" fillId="33" borderId="35" xfId="0" applyFill="1" applyBorder="1" applyAlignment="1">
      <alignment horizontal="left" vertical="center"/>
    </xf>
    <xf numFmtId="4" fontId="4" fillId="33" borderId="35" xfId="0" applyNumberFormat="1" applyFont="1" applyFill="1" applyBorder="1" applyAlignment="1">
      <alignment horizontal="left" vertical="center"/>
    </xf>
    <xf numFmtId="49" fontId="0" fillId="33" borderId="36" xfId="0" applyNumberFormat="1" applyFill="1" applyBorder="1" applyAlignment="1">
      <alignment horizontal="left" vertical="center"/>
    </xf>
    <xf numFmtId="0" fontId="0" fillId="33" borderId="35" xfId="0" applyFill="1" applyBorder="1" applyAlignment="1">
      <alignment/>
    </xf>
    <xf numFmtId="49" fontId="5" fillId="33" borderId="36" xfId="0" applyNumberFormat="1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12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/>
    </xf>
    <xf numFmtId="49" fontId="3" fillId="0" borderId="28" xfId="0" applyNumberFormat="1" applyFont="1" applyBorder="1" applyAlignment="1">
      <alignment vertical="center"/>
    </xf>
    <xf numFmtId="0" fontId="12" fillId="33" borderId="37" xfId="0" applyFont="1" applyFill="1" applyBorder="1" applyAlignment="1">
      <alignment horizontal="center" vertical="center" wrapText="1"/>
    </xf>
    <xf numFmtId="0" fontId="12" fillId="33" borderId="24" xfId="0" applyFont="1" applyFill="1" applyBorder="1" applyAlignment="1">
      <alignment horizontal="center" vertical="center" wrapText="1"/>
    </xf>
    <xf numFmtId="0" fontId="3" fillId="23" borderId="17" xfId="0" applyFont="1" applyFill="1" applyBorder="1" applyAlignment="1">
      <alignment/>
    </xf>
    <xf numFmtId="0" fontId="3" fillId="23" borderId="15" xfId="0" applyFont="1" applyFill="1" applyBorder="1" applyAlignment="1">
      <alignment/>
    </xf>
    <xf numFmtId="0" fontId="12" fillId="33" borderId="38" xfId="0" applyFont="1" applyFill="1" applyBorder="1" applyAlignment="1">
      <alignment horizontal="center" vertical="center" wrapText="1"/>
    </xf>
    <xf numFmtId="49" fontId="3" fillId="0" borderId="37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/>
    </xf>
    <xf numFmtId="4" fontId="3" fillId="0" borderId="38" xfId="0" applyNumberFormat="1" applyFont="1" applyBorder="1" applyAlignment="1">
      <alignment horizontal="center" vertical="center"/>
    </xf>
    <xf numFmtId="4" fontId="3" fillId="0" borderId="38" xfId="0" applyNumberFormat="1" applyFont="1" applyBorder="1" applyAlignment="1">
      <alignment vertical="center"/>
    </xf>
    <xf numFmtId="4" fontId="3" fillId="0" borderId="39" xfId="0" applyNumberFormat="1" applyFont="1" applyBorder="1" applyAlignment="1">
      <alignment horizontal="center" vertical="center"/>
    </xf>
    <xf numFmtId="4" fontId="3" fillId="0" borderId="39" xfId="0" applyNumberFormat="1" applyFont="1" applyBorder="1" applyAlignment="1">
      <alignment vertical="center"/>
    </xf>
    <xf numFmtId="4" fontId="3" fillId="0" borderId="40" xfId="0" applyNumberFormat="1" applyFont="1" applyBorder="1" applyAlignment="1">
      <alignment horizontal="center" vertical="center"/>
    </xf>
    <xf numFmtId="4" fontId="3" fillId="0" borderId="40" xfId="0" applyNumberFormat="1" applyFont="1" applyBorder="1" applyAlignment="1">
      <alignment vertical="center"/>
    </xf>
    <xf numFmtId="4" fontId="3" fillId="23" borderId="40" xfId="0" applyNumberFormat="1" applyFont="1" applyFill="1" applyBorder="1" applyAlignment="1">
      <alignment horizontal="center"/>
    </xf>
    <xf numFmtId="4" fontId="3" fillId="23" borderId="4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0" fillId="0" borderId="20" xfId="0" applyNumberFormat="1" applyBorder="1" applyAlignment="1">
      <alignment horizontal="left" vertical="center" indent="1"/>
    </xf>
    <xf numFmtId="49" fontId="0" fillId="0" borderId="41" xfId="0" applyNumberFormat="1" applyBorder="1" applyAlignment="1">
      <alignment vertical="center"/>
    </xf>
    <xf numFmtId="49" fontId="0" fillId="0" borderId="42" xfId="0" applyNumberForma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33" borderId="45" xfId="0" applyFill="1" applyBorder="1" applyAlignment="1">
      <alignment/>
    </xf>
    <xf numFmtId="49" fontId="0" fillId="33" borderId="46" xfId="0" applyNumberFormat="1" applyFill="1" applyBorder="1" applyAlignment="1">
      <alignment/>
    </xf>
    <xf numFmtId="49" fontId="0" fillId="33" borderId="46" xfId="0" applyNumberFormat="1" applyFill="1" applyBorder="1" applyAlignment="1">
      <alignment/>
    </xf>
    <xf numFmtId="0" fontId="0" fillId="33" borderId="46" xfId="0" applyFill="1" applyBorder="1" applyAlignment="1">
      <alignment/>
    </xf>
    <xf numFmtId="0" fontId="0" fillId="33" borderId="47" xfId="0" applyFill="1" applyBorder="1" applyAlignment="1">
      <alignment/>
    </xf>
    <xf numFmtId="0" fontId="0" fillId="33" borderId="37" xfId="0" applyFill="1" applyBorder="1" applyAlignment="1">
      <alignment/>
    </xf>
    <xf numFmtId="0" fontId="13" fillId="0" borderId="0" xfId="0" applyFont="1" applyAlignment="1">
      <alignment/>
    </xf>
    <xf numFmtId="0" fontId="13" fillId="0" borderId="28" xfId="0" applyFont="1" applyBorder="1" applyAlignment="1">
      <alignment vertical="top"/>
    </xf>
    <xf numFmtId="0" fontId="0" fillId="33" borderId="17" xfId="0" applyFill="1" applyBorder="1" applyAlignment="1">
      <alignment vertical="top"/>
    </xf>
    <xf numFmtId="0" fontId="0" fillId="33" borderId="38" xfId="0" applyFill="1" applyBorder="1" applyAlignment="1">
      <alignment/>
    </xf>
    <xf numFmtId="49" fontId="0" fillId="33" borderId="38" xfId="0" applyNumberFormat="1" applyFill="1" applyBorder="1" applyAlignment="1">
      <alignment/>
    </xf>
    <xf numFmtId="0" fontId="0" fillId="33" borderId="48" xfId="0" applyFill="1" applyBorder="1" applyAlignment="1">
      <alignment vertical="top"/>
    </xf>
    <xf numFmtId="0" fontId="0" fillId="33" borderId="49" xfId="0" applyFill="1" applyBorder="1" applyAlignment="1">
      <alignment wrapText="1"/>
    </xf>
    <xf numFmtId="0" fontId="13" fillId="0" borderId="28" xfId="0" applyNumberFormat="1" applyFont="1" applyBorder="1" applyAlignment="1">
      <alignment vertical="top"/>
    </xf>
    <xf numFmtId="0" fontId="0" fillId="33" borderId="17" xfId="0" applyNumberFormat="1" applyFill="1" applyBorder="1" applyAlignment="1">
      <alignment vertical="top"/>
    </xf>
    <xf numFmtId="0" fontId="13" fillId="0" borderId="50" xfId="0" applyFont="1" applyBorder="1" applyAlignment="1">
      <alignment vertical="top" shrinkToFit="1"/>
    </xf>
    <xf numFmtId="0" fontId="13" fillId="0" borderId="39" xfId="0" applyFont="1" applyBorder="1" applyAlignment="1">
      <alignment vertical="top" shrinkToFit="1"/>
    </xf>
    <xf numFmtId="0" fontId="13" fillId="0" borderId="28" xfId="0" applyFont="1" applyBorder="1" applyAlignment="1">
      <alignment vertical="top" shrinkToFit="1"/>
    </xf>
    <xf numFmtId="0" fontId="14" fillId="0" borderId="50" xfId="0" applyNumberFormat="1" applyFont="1" applyBorder="1" applyAlignment="1">
      <alignment vertical="top" wrapText="1" shrinkToFit="1"/>
    </xf>
    <xf numFmtId="0" fontId="0" fillId="33" borderId="51" xfId="0" applyFill="1" applyBorder="1" applyAlignment="1">
      <alignment vertical="top" shrinkToFit="1"/>
    </xf>
    <xf numFmtId="0" fontId="0" fillId="33" borderId="40" xfId="0" applyFill="1" applyBorder="1" applyAlignment="1">
      <alignment vertical="top" shrinkToFit="1"/>
    </xf>
    <xf numFmtId="0" fontId="0" fillId="33" borderId="17" xfId="0" applyFill="1" applyBorder="1" applyAlignment="1">
      <alignment vertical="top" shrinkToFit="1"/>
    </xf>
    <xf numFmtId="172" fontId="13" fillId="0" borderId="39" xfId="0" applyNumberFormat="1" applyFont="1" applyBorder="1" applyAlignment="1">
      <alignment vertical="top" shrinkToFit="1"/>
    </xf>
    <xf numFmtId="172" fontId="14" fillId="0" borderId="39" xfId="0" applyNumberFormat="1" applyFont="1" applyBorder="1" applyAlignment="1">
      <alignment vertical="top" wrapText="1" shrinkToFit="1"/>
    </xf>
    <xf numFmtId="172" fontId="0" fillId="33" borderId="40" xfId="0" applyNumberFormat="1" applyFill="1" applyBorder="1" applyAlignment="1">
      <alignment vertical="top" shrinkToFit="1"/>
    </xf>
    <xf numFmtId="4" fontId="13" fillId="34" borderId="39" xfId="0" applyNumberFormat="1" applyFont="1" applyFill="1" applyBorder="1" applyAlignment="1" applyProtection="1">
      <alignment vertical="top" shrinkToFit="1"/>
      <protection locked="0"/>
    </xf>
    <xf numFmtId="4" fontId="13" fillId="0" borderId="39" xfId="0" applyNumberFormat="1" applyFont="1" applyBorder="1" applyAlignment="1">
      <alignment vertical="top" shrinkToFit="1"/>
    </xf>
    <xf numFmtId="4" fontId="0" fillId="33" borderId="40" xfId="0" applyNumberFormat="1" applyFill="1" applyBorder="1" applyAlignment="1">
      <alignment vertical="top" shrinkToFit="1"/>
    </xf>
    <xf numFmtId="0" fontId="0" fillId="33" borderId="52" xfId="0" applyFill="1" applyBorder="1" applyAlignment="1">
      <alignment/>
    </xf>
    <xf numFmtId="0" fontId="0" fillId="33" borderId="53" xfId="0" applyFill="1" applyBorder="1" applyAlignment="1">
      <alignment wrapText="1"/>
    </xf>
    <xf numFmtId="0" fontId="0" fillId="33" borderId="54" xfId="0" applyFill="1" applyBorder="1" applyAlignment="1">
      <alignment vertical="top"/>
    </xf>
    <xf numFmtId="49" fontId="0" fillId="33" borderId="54" xfId="0" applyNumberFormat="1" applyFill="1" applyBorder="1" applyAlignment="1">
      <alignment vertical="top"/>
    </xf>
    <xf numFmtId="49" fontId="0" fillId="33" borderId="48" xfId="0" applyNumberFormat="1" applyFill="1" applyBorder="1" applyAlignment="1">
      <alignment vertical="top"/>
    </xf>
    <xf numFmtId="0" fontId="0" fillId="33" borderId="55" xfId="0" applyFill="1" applyBorder="1" applyAlignment="1">
      <alignment vertical="top"/>
    </xf>
    <xf numFmtId="172" fontId="0" fillId="33" borderId="48" xfId="0" applyNumberFormat="1" applyFill="1" applyBorder="1" applyAlignment="1">
      <alignment vertical="top"/>
    </xf>
    <xf numFmtId="4" fontId="0" fillId="33" borderId="48" xfId="0" applyNumberFormat="1" applyFill="1" applyBorder="1" applyAlignment="1">
      <alignment vertical="top"/>
    </xf>
    <xf numFmtId="0" fontId="13" fillId="0" borderId="17" xfId="0" applyFont="1" applyBorder="1" applyAlignment="1">
      <alignment vertical="top"/>
    </xf>
    <xf numFmtId="0" fontId="13" fillId="0" borderId="17" xfId="0" applyNumberFormat="1" applyFont="1" applyBorder="1" applyAlignment="1">
      <alignment vertical="top"/>
    </xf>
    <xf numFmtId="0" fontId="13" fillId="0" borderId="51" xfId="0" applyFont="1" applyBorder="1" applyAlignment="1">
      <alignment vertical="top" shrinkToFit="1"/>
    </xf>
    <xf numFmtId="172" fontId="13" fillId="0" borderId="40" xfId="0" applyNumberFormat="1" applyFont="1" applyBorder="1" applyAlignment="1">
      <alignment vertical="top" shrinkToFit="1"/>
    </xf>
    <xf numFmtId="4" fontId="13" fillId="34" borderId="40" xfId="0" applyNumberFormat="1" applyFont="1" applyFill="1" applyBorder="1" applyAlignment="1" applyProtection="1">
      <alignment vertical="top" shrinkToFit="1"/>
      <protection locked="0"/>
    </xf>
    <xf numFmtId="4" fontId="13" fillId="0" borderId="40" xfId="0" applyNumberFormat="1" applyFont="1" applyBorder="1" applyAlignment="1">
      <alignment vertical="top" shrinkToFit="1"/>
    </xf>
    <xf numFmtId="0" fontId="13" fillId="0" borderId="40" xfId="0" applyFont="1" applyBorder="1" applyAlignment="1">
      <alignment vertical="top" shrinkToFit="1"/>
    </xf>
    <xf numFmtId="0" fontId="13" fillId="0" borderId="17" xfId="0" applyFont="1" applyBorder="1" applyAlignment="1">
      <alignment vertical="top" shrinkToFit="1"/>
    </xf>
    <xf numFmtId="0" fontId="5" fillId="33" borderId="21" xfId="0" applyFont="1" applyFill="1" applyBorder="1" applyAlignment="1">
      <alignment vertical="top"/>
    </xf>
    <xf numFmtId="49" fontId="5" fillId="33" borderId="18" xfId="0" applyNumberFormat="1" applyFont="1" applyFill="1" applyBorder="1" applyAlignment="1">
      <alignment vertical="top"/>
    </xf>
    <xf numFmtId="0" fontId="5" fillId="33" borderId="18" xfId="0" applyFont="1" applyFill="1" applyBorder="1" applyAlignment="1">
      <alignment vertical="top"/>
    </xf>
    <xf numFmtId="4" fontId="5" fillId="33" borderId="56" xfId="0" applyNumberFormat="1" applyFont="1" applyFill="1" applyBorder="1" applyAlignment="1">
      <alignment vertical="top"/>
    </xf>
    <xf numFmtId="0" fontId="13" fillId="0" borderId="39" xfId="0" applyNumberFormat="1" applyFont="1" applyBorder="1" applyAlignment="1">
      <alignment horizontal="left" vertical="top" wrapText="1"/>
    </xf>
    <xf numFmtId="0" fontId="14" fillId="0" borderId="39" xfId="0" applyNumberFormat="1" applyFont="1" applyBorder="1" applyAlignment="1" quotePrefix="1">
      <alignment horizontal="left" vertical="top" wrapText="1"/>
    </xf>
    <xf numFmtId="0" fontId="0" fillId="33" borderId="40" xfId="0" applyNumberFormat="1" applyFill="1" applyBorder="1" applyAlignment="1">
      <alignment horizontal="left" vertical="top" wrapText="1"/>
    </xf>
    <xf numFmtId="0" fontId="13" fillId="0" borderId="4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3" borderId="18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35" borderId="0" xfId="0" applyFont="1" applyFill="1" applyAlignment="1">
      <alignment horizontal="left" wrapText="1"/>
    </xf>
    <xf numFmtId="4" fontId="3" fillId="23" borderId="40" xfId="0" applyNumberFormat="1" applyFont="1" applyFill="1" applyBorder="1" applyAlignment="1">
      <alignment/>
    </xf>
    <xf numFmtId="4" fontId="3" fillId="0" borderId="39" xfId="0" applyNumberFormat="1" applyFont="1" applyBorder="1" applyAlignment="1">
      <alignment vertical="center"/>
    </xf>
    <xf numFmtId="49" fontId="3" fillId="0" borderId="28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4" fontId="3" fillId="0" borderId="40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vertical="center" wrapText="1"/>
    </xf>
    <xf numFmtId="3" fontId="0" fillId="0" borderId="18" xfId="0" applyNumberFormat="1" applyBorder="1" applyAlignment="1">
      <alignment/>
    </xf>
    <xf numFmtId="3" fontId="0" fillId="0" borderId="18" xfId="0" applyNumberFormat="1" applyBorder="1" applyAlignment="1">
      <alignment wrapText="1"/>
    </xf>
    <xf numFmtId="3" fontId="0" fillId="23" borderId="32" xfId="0" applyNumberFormat="1" applyFill="1" applyBorder="1" applyAlignment="1">
      <alignment/>
    </xf>
    <xf numFmtId="3" fontId="0" fillId="23" borderId="18" xfId="0" applyNumberFormat="1" applyFill="1" applyBorder="1" applyAlignment="1">
      <alignment/>
    </xf>
    <xf numFmtId="3" fontId="0" fillId="23" borderId="57" xfId="0" applyNumberFormat="1" applyFill="1" applyBorder="1" applyAlignment="1">
      <alignment/>
    </xf>
    <xf numFmtId="0" fontId="12" fillId="33" borderId="38" xfId="0" applyFont="1" applyFill="1" applyBorder="1" applyAlignment="1">
      <alignment horizontal="center" vertical="center" wrapText="1"/>
    </xf>
    <xf numFmtId="4" fontId="3" fillId="0" borderId="38" xfId="0" applyNumberFormat="1" applyFont="1" applyBorder="1" applyAlignment="1">
      <alignment vertical="center"/>
    </xf>
    <xf numFmtId="49" fontId="3" fillId="0" borderId="37" xfId="0" applyNumberFormat="1" applyFont="1" applyBorder="1" applyAlignment="1">
      <alignment vertical="center" wrapText="1"/>
    </xf>
    <xf numFmtId="49" fontId="3" fillId="0" borderId="24" xfId="0" applyNumberFormat="1" applyFont="1" applyBorder="1" applyAlignment="1">
      <alignment vertical="center" wrapText="1"/>
    </xf>
    <xf numFmtId="49" fontId="4" fillId="33" borderId="24" xfId="0" applyNumberFormat="1" applyFont="1" applyFill="1" applyBorder="1" applyAlignment="1">
      <alignment horizontal="center" vertical="center" shrinkToFit="1"/>
    </xf>
    <xf numFmtId="0" fontId="4" fillId="33" borderId="24" xfId="0" applyFont="1" applyFill="1" applyBorder="1" applyAlignment="1">
      <alignment horizontal="center" vertical="center" shrinkToFit="1"/>
    </xf>
    <xf numFmtId="0" fontId="4" fillId="33" borderId="25" xfId="0" applyFont="1" applyFill="1" applyBorder="1" applyAlignment="1">
      <alignment horizontal="center" vertical="center" shrinkToFit="1"/>
    </xf>
    <xf numFmtId="4" fontId="10" fillId="0" borderId="21" xfId="0" applyNumberFormat="1" applyFont="1" applyBorder="1" applyAlignment="1">
      <alignment horizontal="right" vertical="center" indent="1"/>
    </xf>
    <xf numFmtId="4" fontId="10" fillId="0" borderId="56" xfId="0" applyNumberFormat="1" applyFont="1" applyBorder="1" applyAlignment="1">
      <alignment horizontal="right" vertical="center" indent="1"/>
    </xf>
    <xf numFmtId="4" fontId="10" fillId="0" borderId="22" xfId="0" applyNumberFormat="1" applyFont="1" applyBorder="1" applyAlignment="1">
      <alignment horizontal="right" vertical="center" indent="1"/>
    </xf>
    <xf numFmtId="1" fontId="0" fillId="0" borderId="15" xfId="0" applyNumberFormat="1" applyFont="1" applyBorder="1" applyAlignment="1">
      <alignment horizontal="right" indent="1"/>
    </xf>
    <xf numFmtId="49" fontId="5" fillId="34" borderId="24" xfId="0" applyNumberFormat="1" applyFont="1" applyFill="1" applyBorder="1" applyAlignment="1" applyProtection="1">
      <alignment horizontal="left" vertical="center"/>
      <protection locked="0"/>
    </xf>
    <xf numFmtId="0" fontId="0" fillId="0" borderId="24" xfId="0" applyBorder="1" applyAlignment="1">
      <alignment horizontal="center"/>
    </xf>
    <xf numFmtId="4" fontId="8" fillId="0" borderId="21" xfId="0" applyNumberFormat="1" applyFont="1" applyBorder="1" applyAlignment="1">
      <alignment horizontal="right" vertical="center"/>
    </xf>
    <xf numFmtId="4" fontId="8" fillId="0" borderId="18" xfId="0" applyNumberFormat="1" applyFont="1" applyBorder="1" applyAlignment="1">
      <alignment horizontal="right" vertical="center"/>
    </xf>
    <xf numFmtId="4" fontId="8" fillId="0" borderId="21" xfId="0" applyNumberFormat="1" applyFont="1" applyBorder="1" applyAlignment="1">
      <alignment vertical="center"/>
    </xf>
    <xf numFmtId="4" fontId="8" fillId="0" borderId="18" xfId="0" applyNumberFormat="1" applyFont="1" applyBorder="1" applyAlignment="1">
      <alignment vertical="center"/>
    </xf>
    <xf numFmtId="4" fontId="8" fillId="0" borderId="21" xfId="0" applyNumberFormat="1" applyFont="1" applyBorder="1" applyAlignment="1">
      <alignment horizontal="right" vertical="center" indent="1"/>
    </xf>
    <xf numFmtId="4" fontId="8" fillId="0" borderId="22" xfId="0" applyNumberFormat="1" applyFont="1" applyBorder="1" applyAlignment="1">
      <alignment horizontal="right" vertical="center" indent="1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4" fontId="8" fillId="0" borderId="24" xfId="0" applyNumberFormat="1" applyFont="1" applyBorder="1" applyAlignment="1">
      <alignment horizontal="right" vertical="center"/>
    </xf>
    <xf numFmtId="4" fontId="9" fillId="33" borderId="35" xfId="0" applyNumberFormat="1" applyFont="1" applyFill="1" applyBorder="1" applyAlignment="1">
      <alignment horizontal="right" vertical="center"/>
    </xf>
    <xf numFmtId="4" fontId="8" fillId="0" borderId="56" xfId="0" applyNumberFormat="1" applyFont="1" applyBorder="1" applyAlignment="1">
      <alignment horizontal="right" vertical="center" indent="1"/>
    </xf>
    <xf numFmtId="2" fontId="9" fillId="33" borderId="35" xfId="0" applyNumberFormat="1" applyFont="1" applyFill="1" applyBorder="1" applyAlignment="1">
      <alignment horizontal="right" vertical="center"/>
    </xf>
    <xf numFmtId="0" fontId="0" fillId="0" borderId="15" xfId="0" applyFont="1" applyBorder="1" applyAlignment="1">
      <alignment horizontal="right" indent="1"/>
    </xf>
    <xf numFmtId="0" fontId="0" fillId="0" borderId="19" xfId="0" applyFont="1" applyBorder="1" applyAlignment="1">
      <alignment horizontal="right" indent="1"/>
    </xf>
    <xf numFmtId="49" fontId="5" fillId="34" borderId="0" xfId="0" applyNumberFormat="1" applyFont="1" applyFill="1" applyBorder="1" applyAlignment="1" applyProtection="1">
      <alignment horizontal="left" vertical="center"/>
      <protection locked="0"/>
    </xf>
    <xf numFmtId="49" fontId="5" fillId="34" borderId="15" xfId="0" applyNumberFormat="1" applyFont="1" applyFill="1" applyBorder="1" applyAlignment="1" applyProtection="1">
      <alignment horizontal="left" vertical="center"/>
      <protection locked="0"/>
    </xf>
    <xf numFmtId="49" fontId="5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9" fontId="0" fillId="0" borderId="18" xfId="0" applyNumberFormat="1" applyBorder="1" applyAlignment="1">
      <alignment vertical="center" shrinkToFit="1"/>
    </xf>
    <xf numFmtId="49" fontId="0" fillId="0" borderId="56" xfId="0" applyNumberFormat="1" applyBorder="1" applyAlignment="1">
      <alignment vertical="center" shrinkToFit="1"/>
    </xf>
    <xf numFmtId="0" fontId="4" fillId="0" borderId="0" xfId="0" applyFont="1" applyAlignment="1">
      <alignment horizontal="center"/>
    </xf>
    <xf numFmtId="49" fontId="0" fillId="0" borderId="41" xfId="0" applyNumberForma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61" xfId="0" applyBorder="1" applyAlignment="1">
      <alignment vertical="center"/>
    </xf>
    <xf numFmtId="49" fontId="0" fillId="0" borderId="42" xfId="0" applyNumberFormat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34" borderId="37" xfId="0" applyFill="1" applyBorder="1" applyAlignment="1" applyProtection="1">
      <alignment vertical="top" wrapText="1"/>
      <protection locked="0"/>
    </xf>
    <xf numFmtId="0" fontId="0" fillId="34" borderId="24" xfId="0" applyFill="1" applyBorder="1" applyAlignment="1" applyProtection="1">
      <alignment vertical="top" wrapText="1"/>
      <protection locked="0"/>
    </xf>
    <xf numFmtId="0" fontId="0" fillId="34" borderId="24" xfId="0" applyFill="1" applyBorder="1" applyAlignment="1" applyProtection="1">
      <alignment horizontal="left" vertical="top" wrapText="1"/>
      <protection locked="0"/>
    </xf>
    <xf numFmtId="0" fontId="0" fillId="34" borderId="63" xfId="0" applyFill="1" applyBorder="1" applyAlignment="1" applyProtection="1">
      <alignment vertical="top" wrapText="1"/>
      <protection locked="0"/>
    </xf>
    <xf numFmtId="0" fontId="0" fillId="34" borderId="28" xfId="0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left" vertical="top" wrapText="1"/>
      <protection locked="0"/>
    </xf>
    <xf numFmtId="0" fontId="0" fillId="34" borderId="50" xfId="0" applyFill="1" applyBorder="1" applyAlignment="1" applyProtection="1">
      <alignment vertical="top" wrapText="1"/>
      <protection locked="0"/>
    </xf>
    <xf numFmtId="0" fontId="0" fillId="34" borderId="17" xfId="0" applyFill="1" applyBorder="1" applyAlignment="1" applyProtection="1">
      <alignment vertical="top" wrapText="1"/>
      <protection locked="0"/>
    </xf>
    <xf numFmtId="0" fontId="0" fillId="34" borderId="15" xfId="0" applyFill="1" applyBorder="1" applyAlignment="1" applyProtection="1">
      <alignment vertical="top" wrapText="1"/>
      <protection locked="0"/>
    </xf>
    <xf numFmtId="0" fontId="0" fillId="34" borderId="15" xfId="0" applyFill="1" applyBorder="1" applyAlignment="1" applyProtection="1">
      <alignment horizontal="left" vertical="top" wrapText="1"/>
      <protection locked="0"/>
    </xf>
    <xf numFmtId="0" fontId="0" fillId="34" borderId="51" xfId="0" applyFill="1" applyBorder="1" applyAlignment="1" applyProtection="1">
      <alignment vertical="top" wrapText="1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avitel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A2" sqref="A2:G2"/>
    </sheetView>
  </sheetViews>
  <sheetFormatPr defaultColWidth="9.00390625" defaultRowHeight="12.75"/>
  <sheetData>
    <row r="1" ht="12.75">
      <c r="A1" s="37" t="s">
        <v>38</v>
      </c>
    </row>
    <row r="2" spans="1:7" ht="57.75" customHeight="1">
      <c r="A2" s="202" t="s">
        <v>39</v>
      </c>
      <c r="B2" s="202"/>
      <c r="C2" s="202"/>
      <c r="D2" s="202"/>
      <c r="E2" s="202"/>
      <c r="F2" s="202"/>
      <c r="G2" s="202"/>
    </row>
  </sheetData>
  <sheetProtection/>
  <mergeCells count="1">
    <mergeCell ref="A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</sheetPr>
  <dimension ref="A1:O55"/>
  <sheetViews>
    <sheetView showGridLines="0" tabSelected="1" zoomScaleSheetLayoutView="75" workbookViewId="0" topLeftCell="B1">
      <selection activeCell="A28" sqref="A28"/>
    </sheetView>
  </sheetViews>
  <sheetFormatPr defaultColWidth="9.00390625" defaultRowHeight="12.75"/>
  <cols>
    <col min="1" max="1" width="8.375" style="0" hidden="1" customWidth="1"/>
    <col min="2" max="2" width="9.125" style="0" customWidth="1"/>
    <col min="3" max="3" width="7.375" style="0" customWidth="1"/>
    <col min="4" max="4" width="13.375" style="0" customWidth="1"/>
    <col min="5" max="5" width="12.125" style="0" customWidth="1"/>
    <col min="6" max="6" width="11.375" style="0" customWidth="1"/>
    <col min="7" max="7" width="12.75390625" style="1" customWidth="1"/>
    <col min="8" max="8" width="12.75390625" style="0" customWidth="1"/>
    <col min="9" max="9" width="12.75390625" style="1" customWidth="1"/>
    <col min="10" max="10" width="6.75390625" style="1" customWidth="1"/>
    <col min="11" max="11" width="4.25390625" style="0" customWidth="1"/>
    <col min="12" max="15" width="10.75390625" style="0" customWidth="1"/>
  </cols>
  <sheetData>
    <row r="1" spans="1:10" ht="33.75" customHeight="1">
      <c r="A1" s="73" t="s">
        <v>36</v>
      </c>
      <c r="B1" s="234" t="s">
        <v>42</v>
      </c>
      <c r="C1" s="235"/>
      <c r="D1" s="235"/>
      <c r="E1" s="235"/>
      <c r="F1" s="235"/>
      <c r="G1" s="235"/>
      <c r="H1" s="235"/>
      <c r="I1" s="235"/>
      <c r="J1" s="236"/>
    </row>
    <row r="2" spans="1:15" ht="23.25" customHeight="1">
      <c r="A2" s="4"/>
      <c r="B2" s="81" t="s">
        <v>40</v>
      </c>
      <c r="C2" s="82"/>
      <c r="D2" s="219" t="s">
        <v>47</v>
      </c>
      <c r="E2" s="220"/>
      <c r="F2" s="220"/>
      <c r="G2" s="220"/>
      <c r="H2" s="220"/>
      <c r="I2" s="220"/>
      <c r="J2" s="221"/>
      <c r="O2" s="2"/>
    </row>
    <row r="3" spans="1:10" ht="23.25" customHeight="1">
      <c r="A3" s="4"/>
      <c r="B3" s="83" t="s">
        <v>45</v>
      </c>
      <c r="C3" s="84"/>
      <c r="D3" s="247" t="s">
        <v>43</v>
      </c>
      <c r="E3" s="248"/>
      <c r="F3" s="248"/>
      <c r="G3" s="248"/>
      <c r="H3" s="248"/>
      <c r="I3" s="248"/>
      <c r="J3" s="249"/>
    </row>
    <row r="4" spans="1:10" ht="23.25" customHeight="1" hidden="1">
      <c r="A4" s="4"/>
      <c r="B4" s="85" t="s">
        <v>44</v>
      </c>
      <c r="C4" s="86"/>
      <c r="D4" s="87"/>
      <c r="E4" s="87"/>
      <c r="F4" s="88"/>
      <c r="G4" s="89"/>
      <c r="H4" s="88"/>
      <c r="I4" s="89"/>
      <c r="J4" s="90"/>
    </row>
    <row r="5" spans="1:10" ht="24" customHeight="1">
      <c r="A5" s="4"/>
      <c r="B5" s="47" t="s">
        <v>21</v>
      </c>
      <c r="C5" s="5"/>
      <c r="D5" s="91" t="s">
        <v>48</v>
      </c>
      <c r="E5" s="26"/>
      <c r="F5" s="26"/>
      <c r="G5" s="26"/>
      <c r="H5" s="28" t="s">
        <v>33</v>
      </c>
      <c r="I5" s="91"/>
      <c r="J5" s="11"/>
    </row>
    <row r="6" spans="1:10" ht="15.75" customHeight="1">
      <c r="A6" s="4"/>
      <c r="B6" s="41"/>
      <c r="C6" s="26"/>
      <c r="D6" s="91" t="s">
        <v>49</v>
      </c>
      <c r="E6" s="26"/>
      <c r="F6" s="26"/>
      <c r="G6" s="26"/>
      <c r="H6" s="28" t="s">
        <v>34</v>
      </c>
      <c r="I6" s="91"/>
      <c r="J6" s="11"/>
    </row>
    <row r="7" spans="1:10" ht="15.75" customHeight="1">
      <c r="A7" s="4"/>
      <c r="B7" s="42"/>
      <c r="C7" s="92"/>
      <c r="D7" s="80" t="s">
        <v>50</v>
      </c>
      <c r="E7" s="34"/>
      <c r="F7" s="34"/>
      <c r="G7" s="34"/>
      <c r="H7" s="36"/>
      <c r="I7" s="34"/>
      <c r="J7" s="51"/>
    </row>
    <row r="8" spans="1:10" ht="24" customHeight="1" hidden="1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0" ht="15.75" customHeight="1" hidden="1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0" ht="15.75" customHeight="1" hidden="1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0" ht="24" customHeight="1">
      <c r="A11" s="4"/>
      <c r="B11" s="47" t="s">
        <v>18</v>
      </c>
      <c r="C11" s="5"/>
      <c r="D11" s="226"/>
      <c r="E11" s="226"/>
      <c r="F11" s="226"/>
      <c r="G11" s="226"/>
      <c r="H11" s="28" t="s">
        <v>33</v>
      </c>
      <c r="I11" s="94"/>
      <c r="J11" s="11"/>
    </row>
    <row r="12" spans="1:10" ht="15.75" customHeight="1">
      <c r="A12" s="4"/>
      <c r="B12" s="41"/>
      <c r="C12" s="26"/>
      <c r="D12" s="245"/>
      <c r="E12" s="245"/>
      <c r="F12" s="245"/>
      <c r="G12" s="245"/>
      <c r="H12" s="28" t="s">
        <v>34</v>
      </c>
      <c r="I12" s="94"/>
      <c r="J12" s="11"/>
    </row>
    <row r="13" spans="1:10" ht="15.75" customHeight="1">
      <c r="A13" s="4"/>
      <c r="B13" s="42"/>
      <c r="C13" s="93"/>
      <c r="D13" s="246"/>
      <c r="E13" s="246"/>
      <c r="F13" s="246"/>
      <c r="G13" s="246"/>
      <c r="H13" s="29"/>
      <c r="I13" s="34"/>
      <c r="J13" s="51"/>
    </row>
    <row r="14" spans="1:10" ht="24" customHeight="1" hidden="1">
      <c r="A14" s="4"/>
      <c r="B14" s="66" t="s">
        <v>20</v>
      </c>
      <c r="C14" s="67"/>
      <c r="D14" s="68" t="s">
        <v>46</v>
      </c>
      <c r="E14" s="69"/>
      <c r="F14" s="69"/>
      <c r="G14" s="69"/>
      <c r="H14" s="70"/>
      <c r="I14" s="69"/>
      <c r="J14" s="71"/>
    </row>
    <row r="15" spans="1:10" ht="32.25" customHeight="1">
      <c r="A15" s="4"/>
      <c r="B15" s="52" t="s">
        <v>31</v>
      </c>
      <c r="C15" s="72"/>
      <c r="D15" s="53"/>
      <c r="E15" s="225"/>
      <c r="F15" s="225"/>
      <c r="G15" s="243"/>
      <c r="H15" s="243"/>
      <c r="I15" s="243" t="s">
        <v>28</v>
      </c>
      <c r="J15" s="244"/>
    </row>
    <row r="16" spans="1:10" ht="23.25" customHeight="1">
      <c r="A16" s="141" t="s">
        <v>23</v>
      </c>
      <c r="B16" s="142" t="s">
        <v>23</v>
      </c>
      <c r="C16" s="58"/>
      <c r="D16" s="59"/>
      <c r="E16" s="222"/>
      <c r="F16" s="223"/>
      <c r="G16" s="222"/>
      <c r="H16" s="223"/>
      <c r="I16" s="222">
        <f>SUMIF(F47:F51,A16,I47:I51)+SUMIF(F47:F51,"PSU",I47:I51)</f>
        <v>0</v>
      </c>
      <c r="J16" s="224"/>
    </row>
    <row r="17" spans="1:10" ht="23.25" customHeight="1">
      <c r="A17" s="141" t="s">
        <v>24</v>
      </c>
      <c r="B17" s="142" t="s">
        <v>24</v>
      </c>
      <c r="C17" s="58"/>
      <c r="D17" s="59"/>
      <c r="E17" s="222"/>
      <c r="F17" s="223"/>
      <c r="G17" s="222"/>
      <c r="H17" s="223"/>
      <c r="I17" s="222">
        <f>SUMIF(F47:F51,A17,I47:I51)</f>
        <v>0</v>
      </c>
      <c r="J17" s="224"/>
    </row>
    <row r="18" spans="1:10" ht="23.25" customHeight="1">
      <c r="A18" s="141" t="s">
        <v>25</v>
      </c>
      <c r="B18" s="142" t="s">
        <v>25</v>
      </c>
      <c r="C18" s="58"/>
      <c r="D18" s="59"/>
      <c r="E18" s="222"/>
      <c r="F18" s="223"/>
      <c r="G18" s="222"/>
      <c r="H18" s="223"/>
      <c r="I18" s="222">
        <f>SUMIF(F47:F51,A18,I47:I51)</f>
        <v>0</v>
      </c>
      <c r="J18" s="224"/>
    </row>
    <row r="19" spans="1:10" ht="23.25" customHeight="1">
      <c r="A19" s="141" t="s">
        <v>64</v>
      </c>
      <c r="B19" s="142" t="s">
        <v>26</v>
      </c>
      <c r="C19" s="58"/>
      <c r="D19" s="59"/>
      <c r="E19" s="222"/>
      <c r="F19" s="223"/>
      <c r="G19" s="222"/>
      <c r="H19" s="223"/>
      <c r="I19" s="222">
        <f>SUMIF(F47:F51,A19,I47:I51)</f>
        <v>0</v>
      </c>
      <c r="J19" s="224"/>
    </row>
    <row r="20" spans="1:10" ht="23.25" customHeight="1">
      <c r="A20" s="141" t="s">
        <v>65</v>
      </c>
      <c r="B20" s="142" t="s">
        <v>27</v>
      </c>
      <c r="C20" s="58"/>
      <c r="D20" s="59"/>
      <c r="E20" s="222"/>
      <c r="F20" s="223"/>
      <c r="G20" s="222"/>
      <c r="H20" s="223"/>
      <c r="I20" s="222">
        <f>SUMIF(F47:F51,A20,I47:I51)</f>
        <v>0</v>
      </c>
      <c r="J20" s="224"/>
    </row>
    <row r="21" spans="1:10" ht="23.25" customHeight="1">
      <c r="A21" s="4"/>
      <c r="B21" s="74" t="s">
        <v>28</v>
      </c>
      <c r="C21" s="75"/>
      <c r="D21" s="76"/>
      <c r="E21" s="232"/>
      <c r="F21" s="241"/>
      <c r="G21" s="232"/>
      <c r="H21" s="241"/>
      <c r="I21" s="232">
        <f>SUM(I16:J20)</f>
        <v>0</v>
      </c>
      <c r="J21" s="233"/>
    </row>
    <row r="22" spans="1:10" ht="33" customHeight="1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>
      <c r="A23" s="4"/>
      <c r="B23" s="57" t="s">
        <v>11</v>
      </c>
      <c r="C23" s="58"/>
      <c r="D23" s="59"/>
      <c r="E23" s="60">
        <v>15</v>
      </c>
      <c r="F23" s="61" t="s">
        <v>0</v>
      </c>
      <c r="G23" s="230">
        <f>ZakladDPHSniVypocet</f>
        <v>0</v>
      </c>
      <c r="H23" s="231"/>
      <c r="I23" s="231"/>
      <c r="J23" s="62" t="str">
        <f aca="true" t="shared" si="0" ref="J23:J28">Mena</f>
        <v>CZK</v>
      </c>
    </row>
    <row r="24" spans="1:10" ht="23.25" customHeight="1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228">
        <f>ZakladDPHSni*SazbaDPH1/100</f>
        <v>0</v>
      </c>
      <c r="H24" s="229"/>
      <c r="I24" s="229"/>
      <c r="J24" s="62" t="str">
        <f t="shared" si="0"/>
        <v>CZK</v>
      </c>
    </row>
    <row r="25" spans="1:10" ht="23.25" customHeight="1">
      <c r="A25" s="4"/>
      <c r="B25" s="57" t="s">
        <v>13</v>
      </c>
      <c r="C25" s="58"/>
      <c r="D25" s="59"/>
      <c r="E25" s="60">
        <v>21</v>
      </c>
      <c r="F25" s="61" t="s">
        <v>0</v>
      </c>
      <c r="G25" s="230">
        <f>ZakladDPHZaklVypocet</f>
        <v>0</v>
      </c>
      <c r="H25" s="231"/>
      <c r="I25" s="231"/>
      <c r="J25" s="62" t="str">
        <f t="shared" si="0"/>
        <v>CZK</v>
      </c>
    </row>
    <row r="26" spans="1:10" ht="23.25" customHeight="1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237">
        <f>ZakladDPHZakl*SazbaDPH2/100</f>
        <v>0</v>
      </c>
      <c r="H26" s="238"/>
      <c r="I26" s="238"/>
      <c r="J26" s="56" t="str">
        <f t="shared" si="0"/>
        <v>CZK</v>
      </c>
    </row>
    <row r="27" spans="1:10" ht="23.25" customHeight="1" thickBot="1">
      <c r="A27" s="4"/>
      <c r="B27" s="48" t="s">
        <v>4</v>
      </c>
      <c r="C27" s="20"/>
      <c r="D27" s="23"/>
      <c r="E27" s="20"/>
      <c r="F27" s="21"/>
      <c r="G27" s="239">
        <f>0</f>
        <v>0</v>
      </c>
      <c r="H27" s="239"/>
      <c r="I27" s="239"/>
      <c r="J27" s="63" t="str">
        <f t="shared" si="0"/>
        <v>CZK</v>
      </c>
    </row>
    <row r="28" spans="1:10" ht="27.75" customHeight="1" hidden="1" thickBot="1">
      <c r="A28" s="4"/>
      <c r="B28" s="113" t="s">
        <v>22</v>
      </c>
      <c r="C28" s="114"/>
      <c r="D28" s="114"/>
      <c r="E28" s="115"/>
      <c r="F28" s="116"/>
      <c r="G28" s="242">
        <f>ZakladDPHSniVypocet+ZakladDPHZaklVypocet</f>
        <v>0</v>
      </c>
      <c r="H28" s="242"/>
      <c r="I28" s="242"/>
      <c r="J28" s="117" t="str">
        <f t="shared" si="0"/>
        <v>CZK</v>
      </c>
    </row>
    <row r="29" spans="1:10" ht="27.75" customHeight="1" thickBot="1">
      <c r="A29" s="4"/>
      <c r="B29" s="113" t="s">
        <v>35</v>
      </c>
      <c r="C29" s="118"/>
      <c r="D29" s="118"/>
      <c r="E29" s="118"/>
      <c r="F29" s="118"/>
      <c r="G29" s="240">
        <f>ZakladDPHSni+DPHSni+ZakladDPHZakl+DPHZakl+Zaokrouhleni</f>
        <v>0</v>
      </c>
      <c r="H29" s="240"/>
      <c r="I29" s="240"/>
      <c r="J29" s="119" t="s">
        <v>53</v>
      </c>
    </row>
    <row r="30" spans="1:10" ht="12.75" customHeight="1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>
      <c r="A32" s="4"/>
      <c r="B32" s="24"/>
      <c r="C32" s="19" t="s">
        <v>10</v>
      </c>
      <c r="D32" s="39"/>
      <c r="E32" s="39"/>
      <c r="F32" s="19" t="s">
        <v>9</v>
      </c>
      <c r="G32" s="39"/>
      <c r="H32" s="40">
        <f ca="1">TODAY()</f>
        <v>43259</v>
      </c>
      <c r="I32" s="39"/>
      <c r="J32" s="12"/>
    </row>
    <row r="33" spans="1:10" ht="47.25" customHeight="1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>
      <c r="A35" s="4"/>
      <c r="B35" s="4"/>
      <c r="C35" s="5"/>
      <c r="D35" s="227" t="s">
        <v>2</v>
      </c>
      <c r="E35" s="227"/>
      <c r="F35" s="5"/>
      <c r="G35" s="45"/>
      <c r="H35" s="13" t="s">
        <v>3</v>
      </c>
      <c r="I35" s="45"/>
      <c r="J35" s="12"/>
    </row>
    <row r="36" spans="1:10" ht="13.5" customHeight="1" thickBot="1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2:10" ht="27" customHeight="1" hidden="1">
      <c r="B37" s="77" t="s">
        <v>15</v>
      </c>
      <c r="C37" s="3"/>
      <c r="D37" s="3"/>
      <c r="E37" s="3"/>
      <c r="F37" s="105"/>
      <c r="G37" s="105"/>
      <c r="H37" s="105"/>
      <c r="I37" s="105"/>
      <c r="J37" s="3"/>
    </row>
    <row r="38" spans="1:10" ht="25.5" customHeight="1" hidden="1">
      <c r="A38" s="97" t="s">
        <v>37</v>
      </c>
      <c r="B38" s="99" t="s">
        <v>16</v>
      </c>
      <c r="C38" s="100" t="s">
        <v>5</v>
      </c>
      <c r="D38" s="101"/>
      <c r="E38" s="101"/>
      <c r="F38" s="106" t="str">
        <f>B23</f>
        <v>Základ pro sníženou DPH</v>
      </c>
      <c r="G38" s="106" t="str">
        <f>B25</f>
        <v>Základ pro základní DPH</v>
      </c>
      <c r="H38" s="107" t="s">
        <v>17</v>
      </c>
      <c r="I38" s="107" t="s">
        <v>1</v>
      </c>
      <c r="J38" s="102" t="s">
        <v>0</v>
      </c>
    </row>
    <row r="39" spans="1:10" ht="25.5" customHeight="1" hidden="1">
      <c r="A39" s="97">
        <v>0</v>
      </c>
      <c r="B39" s="103" t="s">
        <v>51</v>
      </c>
      <c r="C39" s="210" t="s">
        <v>47</v>
      </c>
      <c r="D39" s="211"/>
      <c r="E39" s="211"/>
      <c r="F39" s="108">
        <f>'Rozpočet Pol'!AC61</f>
        <v>0</v>
      </c>
      <c r="G39" s="109">
        <f>'Rozpočet Pol'!AD61</f>
        <v>0</v>
      </c>
      <c r="H39" s="110">
        <f>(F39*SazbaDPH1/100)+(G39*SazbaDPH2/100)</f>
        <v>0</v>
      </c>
      <c r="I39" s="110">
        <f>F39+G39+H39</f>
        <v>0</v>
      </c>
      <c r="J39" s="104">
        <f>IF(CenaCelkemVypocet=0,"",I39/CenaCelkemVypocet*100)</f>
      </c>
    </row>
    <row r="40" spans="1:10" ht="25.5" customHeight="1" hidden="1">
      <c r="A40" s="97"/>
      <c r="B40" s="212" t="s">
        <v>52</v>
      </c>
      <c r="C40" s="213"/>
      <c r="D40" s="213"/>
      <c r="E40" s="214"/>
      <c r="F40" s="111">
        <f>SUMIF(A39:A39,"=1",F39:F39)</f>
        <v>0</v>
      </c>
      <c r="G40" s="112">
        <f>SUMIF(A39:A39,"=1",G39:G39)</f>
        <v>0</v>
      </c>
      <c r="H40" s="112">
        <f>SUMIF(A39:A39,"=1",H39:H39)</f>
        <v>0</v>
      </c>
      <c r="I40" s="112">
        <f>SUMIF(A39:A39,"=1",I39:I39)</f>
        <v>0</v>
      </c>
      <c r="J40" s="98">
        <f>SUMIF(A39:A39,"=1",J39:J39)</f>
        <v>0</v>
      </c>
    </row>
    <row r="44" ht="15.75">
      <c r="B44" s="120" t="s">
        <v>54</v>
      </c>
    </row>
    <row r="46" spans="1:10" ht="25.5" customHeight="1">
      <c r="A46" s="121"/>
      <c r="B46" s="125" t="s">
        <v>16</v>
      </c>
      <c r="C46" s="125" t="s">
        <v>5</v>
      </c>
      <c r="D46" s="126"/>
      <c r="E46" s="126"/>
      <c r="F46" s="129" t="s">
        <v>55</v>
      </c>
      <c r="G46" s="129"/>
      <c r="H46" s="129"/>
      <c r="I46" s="215" t="s">
        <v>28</v>
      </c>
      <c r="J46" s="215"/>
    </row>
    <row r="47" spans="1:10" ht="25.5" customHeight="1">
      <c r="A47" s="122"/>
      <c r="B47" s="130" t="s">
        <v>56</v>
      </c>
      <c r="C47" s="217" t="s">
        <v>57</v>
      </c>
      <c r="D47" s="218"/>
      <c r="E47" s="218"/>
      <c r="F47" s="132" t="s">
        <v>23</v>
      </c>
      <c r="G47" s="133"/>
      <c r="H47" s="133"/>
      <c r="I47" s="216">
        <f>'Rozpočet Pol'!G8</f>
        <v>0</v>
      </c>
      <c r="J47" s="216"/>
    </row>
    <row r="48" spans="1:10" ht="25.5" customHeight="1">
      <c r="A48" s="122"/>
      <c r="B48" s="124" t="s">
        <v>58</v>
      </c>
      <c r="C48" s="205" t="s">
        <v>59</v>
      </c>
      <c r="D48" s="206"/>
      <c r="E48" s="206"/>
      <c r="F48" s="134" t="s">
        <v>23</v>
      </c>
      <c r="G48" s="135"/>
      <c r="H48" s="135"/>
      <c r="I48" s="204">
        <f>'Rozpočet Pol'!G24</f>
        <v>0</v>
      </c>
      <c r="J48" s="204"/>
    </row>
    <row r="49" spans="1:10" ht="25.5" customHeight="1">
      <c r="A49" s="122"/>
      <c r="B49" s="124" t="s">
        <v>60</v>
      </c>
      <c r="C49" s="205" t="s">
        <v>61</v>
      </c>
      <c r="D49" s="206"/>
      <c r="E49" s="206"/>
      <c r="F49" s="134" t="s">
        <v>23</v>
      </c>
      <c r="G49" s="135"/>
      <c r="H49" s="135"/>
      <c r="I49" s="204">
        <f>'Rozpočet Pol'!G45</f>
        <v>0</v>
      </c>
      <c r="J49" s="204"/>
    </row>
    <row r="50" spans="1:10" ht="25.5" customHeight="1">
      <c r="A50" s="122"/>
      <c r="B50" s="124" t="s">
        <v>62</v>
      </c>
      <c r="C50" s="205" t="s">
        <v>63</v>
      </c>
      <c r="D50" s="206"/>
      <c r="E50" s="206"/>
      <c r="F50" s="134" t="s">
        <v>23</v>
      </c>
      <c r="G50" s="135"/>
      <c r="H50" s="135"/>
      <c r="I50" s="204">
        <f>'Rozpočet Pol'!G51</f>
        <v>0</v>
      </c>
      <c r="J50" s="204"/>
    </row>
    <row r="51" spans="1:10" ht="25.5" customHeight="1">
      <c r="A51" s="122"/>
      <c r="B51" s="131" t="s">
        <v>64</v>
      </c>
      <c r="C51" s="208" t="s">
        <v>26</v>
      </c>
      <c r="D51" s="209"/>
      <c r="E51" s="209"/>
      <c r="F51" s="136" t="s">
        <v>64</v>
      </c>
      <c r="G51" s="137"/>
      <c r="H51" s="137"/>
      <c r="I51" s="207">
        <f>'Rozpočet Pol'!G54</f>
        <v>0</v>
      </c>
      <c r="J51" s="207"/>
    </row>
    <row r="52" spans="1:10" ht="25.5" customHeight="1">
      <c r="A52" s="123"/>
      <c r="B52" s="127" t="s">
        <v>1</v>
      </c>
      <c r="C52" s="127"/>
      <c r="D52" s="128"/>
      <c r="E52" s="128"/>
      <c r="F52" s="138"/>
      <c r="G52" s="139"/>
      <c r="H52" s="139"/>
      <c r="I52" s="203">
        <f>SUM(I47:I51)</f>
        <v>0</v>
      </c>
      <c r="J52" s="203"/>
    </row>
    <row r="53" spans="6:10" ht="12.75">
      <c r="F53" s="140"/>
      <c r="G53" s="96"/>
      <c r="H53" s="140"/>
      <c r="I53" s="96"/>
      <c r="J53" s="96"/>
    </row>
    <row r="54" spans="6:10" ht="12.75">
      <c r="F54" s="140"/>
      <c r="G54" s="96"/>
      <c r="H54" s="140"/>
      <c r="I54" s="96"/>
      <c r="J54" s="96"/>
    </row>
    <row r="55" spans="6:10" ht="12.75">
      <c r="F55" s="140"/>
      <c r="G55" s="96"/>
      <c r="H55" s="140"/>
      <c r="I55" s="96"/>
      <c r="J55" s="96"/>
    </row>
  </sheetData>
  <sheetProtection/>
  <mergeCells count="49">
    <mergeCell ref="G15:H15"/>
    <mergeCell ref="I15:J15"/>
    <mergeCell ref="E16:F16"/>
    <mergeCell ref="D12:G12"/>
    <mergeCell ref="D13:G13"/>
    <mergeCell ref="D3:J3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  <mergeCell ref="D11:G11"/>
    <mergeCell ref="C39:E39"/>
    <mergeCell ref="B40:E40"/>
    <mergeCell ref="I46:J46"/>
    <mergeCell ref="I47:J47"/>
    <mergeCell ref="C47:E47"/>
    <mergeCell ref="I48:J48"/>
    <mergeCell ref="C48:E48"/>
    <mergeCell ref="I52:J52"/>
    <mergeCell ref="I49:J49"/>
    <mergeCell ref="C49:E49"/>
    <mergeCell ref="I50:J50"/>
    <mergeCell ref="C50:E50"/>
    <mergeCell ref="I51:J51"/>
    <mergeCell ref="C51:E51"/>
  </mergeCells>
  <printOptions/>
  <pageMargins left="0.3937007874015748" right="0.1968503937007874" top="0.5905511811023623" bottom="0.3937007874015748" header="0" footer="0.1968503937007874"/>
  <pageSetup fitToHeight="9999" horizontalDpi="300" verticalDpi="300" orientation="portrait" paperSize="9" r:id="rId3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zoomScalePageLayoutView="0" workbookViewId="0" topLeftCell="A1">
      <selection activeCell="A5" sqref="A5:IV5"/>
    </sheetView>
  </sheetViews>
  <sheetFormatPr defaultColWidth="9.00390625" defaultRowHeight="12.75"/>
  <cols>
    <col min="1" max="1" width="4.25390625" style="6" customWidth="1"/>
    <col min="2" max="2" width="14.375" style="6" customWidth="1"/>
    <col min="3" max="3" width="38.25390625" style="10" customWidth="1"/>
    <col min="4" max="4" width="4.625" style="6" customWidth="1"/>
    <col min="5" max="5" width="10.625" style="6" customWidth="1"/>
    <col min="6" max="6" width="9.875" style="6" customWidth="1"/>
    <col min="7" max="7" width="12.75390625" style="6" customWidth="1"/>
    <col min="8" max="16384" width="9.125" style="6" customWidth="1"/>
  </cols>
  <sheetData>
    <row r="1" spans="1:7" ht="15.75">
      <c r="A1" s="250" t="s">
        <v>6</v>
      </c>
      <c r="B1" s="250"/>
      <c r="C1" s="251"/>
      <c r="D1" s="250"/>
      <c r="E1" s="250"/>
      <c r="F1" s="250"/>
      <c r="G1" s="250"/>
    </row>
    <row r="2" spans="1:7" ht="24.75" customHeight="1">
      <c r="A2" s="79" t="s">
        <v>41</v>
      </c>
      <c r="B2" s="78"/>
      <c r="C2" s="252"/>
      <c r="D2" s="252"/>
      <c r="E2" s="252"/>
      <c r="F2" s="252"/>
      <c r="G2" s="253"/>
    </row>
    <row r="3" spans="1:7" ht="24.75" customHeight="1" hidden="1">
      <c r="A3" s="79" t="s">
        <v>7</v>
      </c>
      <c r="B3" s="78"/>
      <c r="C3" s="252"/>
      <c r="D3" s="252"/>
      <c r="E3" s="252"/>
      <c r="F3" s="252"/>
      <c r="G3" s="253"/>
    </row>
    <row r="4" spans="1:7" ht="24.75" customHeight="1" hidden="1">
      <c r="A4" s="79" t="s">
        <v>8</v>
      </c>
      <c r="B4" s="78"/>
      <c r="C4" s="252"/>
      <c r="D4" s="252"/>
      <c r="E4" s="252"/>
      <c r="F4" s="252"/>
      <c r="G4" s="253"/>
    </row>
    <row r="5" spans="2:4" ht="12.75" hidden="1">
      <c r="B5" s="7"/>
      <c r="C5" s="8"/>
      <c r="D5" s="9"/>
    </row>
  </sheetData>
  <sheetProtection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71"/>
  <sheetViews>
    <sheetView zoomScalePageLayoutView="0" workbookViewId="0" topLeftCell="A1">
      <selection activeCell="A1" sqref="A1:G1"/>
    </sheetView>
  </sheetViews>
  <sheetFormatPr defaultColWidth="9.00390625" defaultRowHeight="12.75" outlineLevelRow="1"/>
  <cols>
    <col min="1" max="1" width="4.25390625" style="0" customWidth="1"/>
    <col min="2" max="2" width="14.375" style="95" customWidth="1"/>
    <col min="3" max="3" width="38.25390625" style="95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8" max="21" width="0" style="0" hidden="1" customWidth="1"/>
    <col min="29" max="39" width="0" style="0" hidden="1" customWidth="1"/>
  </cols>
  <sheetData>
    <row r="1" spans="1:31" ht="15.75" customHeight="1">
      <c r="A1" s="254" t="s">
        <v>6</v>
      </c>
      <c r="B1" s="254"/>
      <c r="C1" s="254"/>
      <c r="D1" s="254"/>
      <c r="E1" s="254"/>
      <c r="F1" s="254"/>
      <c r="G1" s="254"/>
      <c r="AE1" t="s">
        <v>67</v>
      </c>
    </row>
    <row r="2" spans="1:31" ht="24.75" customHeight="1">
      <c r="A2" s="145" t="s">
        <v>66</v>
      </c>
      <c r="B2" s="143"/>
      <c r="C2" s="255" t="s">
        <v>47</v>
      </c>
      <c r="D2" s="256"/>
      <c r="E2" s="256"/>
      <c r="F2" s="256"/>
      <c r="G2" s="257"/>
      <c r="AE2" t="s">
        <v>68</v>
      </c>
    </row>
    <row r="3" spans="1:31" ht="24.75" customHeight="1">
      <c r="A3" s="146" t="s">
        <v>7</v>
      </c>
      <c r="B3" s="144"/>
      <c r="C3" s="258" t="s">
        <v>43</v>
      </c>
      <c r="D3" s="259"/>
      <c r="E3" s="259"/>
      <c r="F3" s="259"/>
      <c r="G3" s="260"/>
      <c r="AE3" t="s">
        <v>69</v>
      </c>
    </row>
    <row r="4" spans="1:31" ht="24.75" customHeight="1" hidden="1">
      <c r="A4" s="146" t="s">
        <v>8</v>
      </c>
      <c r="B4" s="144"/>
      <c r="C4" s="258"/>
      <c r="D4" s="259"/>
      <c r="E4" s="259"/>
      <c r="F4" s="259"/>
      <c r="G4" s="260"/>
      <c r="AE4" t="s">
        <v>70</v>
      </c>
    </row>
    <row r="5" spans="1:31" ht="12.75" hidden="1">
      <c r="A5" s="147" t="s">
        <v>71</v>
      </c>
      <c r="B5" s="148"/>
      <c r="C5" s="149"/>
      <c r="D5" s="150"/>
      <c r="E5" s="150"/>
      <c r="F5" s="150"/>
      <c r="G5" s="151"/>
      <c r="AE5" t="s">
        <v>72</v>
      </c>
    </row>
    <row r="7" spans="1:21" ht="38.25">
      <c r="A7" s="156" t="s">
        <v>73</v>
      </c>
      <c r="B7" s="157" t="s">
        <v>74</v>
      </c>
      <c r="C7" s="157" t="s">
        <v>75</v>
      </c>
      <c r="D7" s="156" t="s">
        <v>76</v>
      </c>
      <c r="E7" s="156" t="s">
        <v>77</v>
      </c>
      <c r="F7" s="152" t="s">
        <v>78</v>
      </c>
      <c r="G7" s="175" t="s">
        <v>28</v>
      </c>
      <c r="H7" s="176" t="s">
        <v>29</v>
      </c>
      <c r="I7" s="176" t="s">
        <v>79</v>
      </c>
      <c r="J7" s="176" t="s">
        <v>30</v>
      </c>
      <c r="K7" s="176" t="s">
        <v>80</v>
      </c>
      <c r="L7" s="176" t="s">
        <v>81</v>
      </c>
      <c r="M7" s="176" t="s">
        <v>82</v>
      </c>
      <c r="N7" s="176" t="s">
        <v>83</v>
      </c>
      <c r="O7" s="176" t="s">
        <v>84</v>
      </c>
      <c r="P7" s="176" t="s">
        <v>85</v>
      </c>
      <c r="Q7" s="176" t="s">
        <v>86</v>
      </c>
      <c r="R7" s="176" t="s">
        <v>87</v>
      </c>
      <c r="S7" s="176" t="s">
        <v>88</v>
      </c>
      <c r="T7" s="176" t="s">
        <v>89</v>
      </c>
      <c r="U7" s="159" t="s">
        <v>90</v>
      </c>
    </row>
    <row r="8" spans="1:31" ht="12.75">
      <c r="A8" s="177" t="s">
        <v>91</v>
      </c>
      <c r="B8" s="178" t="s">
        <v>56</v>
      </c>
      <c r="C8" s="179" t="s">
        <v>57</v>
      </c>
      <c r="D8" s="180"/>
      <c r="E8" s="181"/>
      <c r="F8" s="182"/>
      <c r="G8" s="182">
        <f>SUMIF(AE9:AE23,"&lt;&gt;NOR",G9:G23)</f>
        <v>0</v>
      </c>
      <c r="H8" s="182"/>
      <c r="I8" s="182">
        <f>SUM(I9:I23)</f>
        <v>0</v>
      </c>
      <c r="J8" s="182"/>
      <c r="K8" s="182">
        <f>SUM(K9:K23)</f>
        <v>0</v>
      </c>
      <c r="L8" s="182"/>
      <c r="M8" s="182">
        <f>SUM(M9:M23)</f>
        <v>0</v>
      </c>
      <c r="N8" s="158"/>
      <c r="O8" s="158">
        <f>SUM(O9:O23)</f>
        <v>0</v>
      </c>
      <c r="P8" s="158"/>
      <c r="Q8" s="158">
        <f>SUM(Q9:Q23)</f>
        <v>0</v>
      </c>
      <c r="R8" s="158"/>
      <c r="S8" s="158"/>
      <c r="T8" s="177"/>
      <c r="U8" s="158">
        <f>SUM(U9:U23)</f>
        <v>302.87</v>
      </c>
      <c r="AE8" t="s">
        <v>92</v>
      </c>
    </row>
    <row r="9" spans="1:60" ht="12.75" outlineLevel="1">
      <c r="A9" s="154">
        <v>1</v>
      </c>
      <c r="B9" s="160" t="s">
        <v>93</v>
      </c>
      <c r="C9" s="195" t="s">
        <v>94</v>
      </c>
      <c r="D9" s="162" t="s">
        <v>95</v>
      </c>
      <c r="E9" s="169">
        <v>471.3975</v>
      </c>
      <c r="F9" s="172"/>
      <c r="G9" s="173">
        <f>ROUND(E9*F9,2)</f>
        <v>0</v>
      </c>
      <c r="H9" s="172"/>
      <c r="I9" s="173">
        <f>ROUND(E9*H9,2)</f>
        <v>0</v>
      </c>
      <c r="J9" s="172"/>
      <c r="K9" s="173">
        <f>ROUND(E9*J9,2)</f>
        <v>0</v>
      </c>
      <c r="L9" s="173">
        <v>15</v>
      </c>
      <c r="M9" s="173">
        <f>G9*(1+L9/100)</f>
        <v>0</v>
      </c>
      <c r="N9" s="163">
        <v>0</v>
      </c>
      <c r="O9" s="163">
        <f>ROUND(E9*N9,5)</f>
        <v>0</v>
      </c>
      <c r="P9" s="163">
        <v>0</v>
      </c>
      <c r="Q9" s="163">
        <f>ROUND(E9*P9,5)</f>
        <v>0</v>
      </c>
      <c r="R9" s="163"/>
      <c r="S9" s="163"/>
      <c r="T9" s="164">
        <v>0.368</v>
      </c>
      <c r="U9" s="163">
        <f>ROUND(E9*T9,2)</f>
        <v>173.47</v>
      </c>
      <c r="V9" s="153"/>
      <c r="W9" s="153"/>
      <c r="X9" s="153"/>
      <c r="Y9" s="153"/>
      <c r="Z9" s="153"/>
      <c r="AA9" s="153"/>
      <c r="AB9" s="153"/>
      <c r="AC9" s="153"/>
      <c r="AD9" s="153"/>
      <c r="AE9" s="153" t="s">
        <v>96</v>
      </c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</row>
    <row r="10" spans="1:60" ht="22.5" outlineLevel="1">
      <c r="A10" s="154"/>
      <c r="B10" s="160"/>
      <c r="C10" s="196" t="s">
        <v>97</v>
      </c>
      <c r="D10" s="165"/>
      <c r="E10" s="170">
        <v>471.3975</v>
      </c>
      <c r="F10" s="173"/>
      <c r="G10" s="173"/>
      <c r="H10" s="173"/>
      <c r="I10" s="173"/>
      <c r="J10" s="173"/>
      <c r="K10" s="173"/>
      <c r="L10" s="173"/>
      <c r="M10" s="173"/>
      <c r="N10" s="163"/>
      <c r="O10" s="163"/>
      <c r="P10" s="163"/>
      <c r="Q10" s="163"/>
      <c r="R10" s="163"/>
      <c r="S10" s="163"/>
      <c r="T10" s="164"/>
      <c r="U10" s="163"/>
      <c r="V10" s="153"/>
      <c r="W10" s="153"/>
      <c r="X10" s="153"/>
      <c r="Y10" s="153"/>
      <c r="Z10" s="153"/>
      <c r="AA10" s="153"/>
      <c r="AB10" s="153"/>
      <c r="AC10" s="153"/>
      <c r="AD10" s="153"/>
      <c r="AE10" s="153" t="s">
        <v>98</v>
      </c>
      <c r="AF10" s="153">
        <v>0</v>
      </c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</row>
    <row r="11" spans="1:60" ht="12.75" outlineLevel="1">
      <c r="A11" s="154">
        <v>2</v>
      </c>
      <c r="B11" s="160" t="s">
        <v>93</v>
      </c>
      <c r="C11" s="195" t="s">
        <v>94</v>
      </c>
      <c r="D11" s="162" t="s">
        <v>95</v>
      </c>
      <c r="E11" s="169">
        <v>34.72825</v>
      </c>
      <c r="F11" s="172"/>
      <c r="G11" s="173">
        <f>ROUND(E11*F11,2)</f>
        <v>0</v>
      </c>
      <c r="H11" s="172"/>
      <c r="I11" s="173">
        <f>ROUND(E11*H11,2)</f>
        <v>0</v>
      </c>
      <c r="J11" s="172"/>
      <c r="K11" s="173">
        <f>ROUND(E11*J11,2)</f>
        <v>0</v>
      </c>
      <c r="L11" s="173">
        <v>15</v>
      </c>
      <c r="M11" s="173">
        <f>G11*(1+L11/100)</f>
        <v>0</v>
      </c>
      <c r="N11" s="163">
        <v>0</v>
      </c>
      <c r="O11" s="163">
        <f>ROUND(E11*N11,5)</f>
        <v>0</v>
      </c>
      <c r="P11" s="163">
        <v>0</v>
      </c>
      <c r="Q11" s="163">
        <f>ROUND(E11*P11,5)</f>
        <v>0</v>
      </c>
      <c r="R11" s="163"/>
      <c r="S11" s="163"/>
      <c r="T11" s="164">
        <v>0.368</v>
      </c>
      <c r="U11" s="163">
        <f>ROUND(E11*T11,2)</f>
        <v>12.78</v>
      </c>
      <c r="V11" s="153"/>
      <c r="W11" s="153"/>
      <c r="X11" s="153"/>
      <c r="Y11" s="153"/>
      <c r="Z11" s="153"/>
      <c r="AA11" s="153"/>
      <c r="AB11" s="153"/>
      <c r="AC11" s="153"/>
      <c r="AD11" s="153"/>
      <c r="AE11" s="153" t="s">
        <v>96</v>
      </c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</row>
    <row r="12" spans="1:60" ht="12.75" outlineLevel="1">
      <c r="A12" s="154"/>
      <c r="B12" s="160"/>
      <c r="C12" s="196" t="s">
        <v>99</v>
      </c>
      <c r="D12" s="165"/>
      <c r="E12" s="170">
        <v>16.168</v>
      </c>
      <c r="F12" s="173"/>
      <c r="G12" s="173"/>
      <c r="H12" s="173"/>
      <c r="I12" s="173"/>
      <c r="J12" s="173"/>
      <c r="K12" s="173"/>
      <c r="L12" s="173"/>
      <c r="M12" s="173"/>
      <c r="N12" s="163"/>
      <c r="O12" s="163"/>
      <c r="P12" s="163"/>
      <c r="Q12" s="163"/>
      <c r="R12" s="163"/>
      <c r="S12" s="163"/>
      <c r="T12" s="164"/>
      <c r="U12" s="163"/>
      <c r="V12" s="153"/>
      <c r="W12" s="153"/>
      <c r="X12" s="153"/>
      <c r="Y12" s="153"/>
      <c r="Z12" s="153"/>
      <c r="AA12" s="153"/>
      <c r="AB12" s="153"/>
      <c r="AC12" s="153"/>
      <c r="AD12" s="153"/>
      <c r="AE12" s="153" t="s">
        <v>98</v>
      </c>
      <c r="AF12" s="153">
        <v>0</v>
      </c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</row>
    <row r="13" spans="1:60" ht="12.75" outlineLevel="1">
      <c r="A13" s="154"/>
      <c r="B13" s="160"/>
      <c r="C13" s="196" t="s">
        <v>100</v>
      </c>
      <c r="D13" s="165"/>
      <c r="E13" s="170">
        <v>18.56025</v>
      </c>
      <c r="F13" s="173"/>
      <c r="G13" s="173"/>
      <c r="H13" s="173"/>
      <c r="I13" s="173"/>
      <c r="J13" s="173"/>
      <c r="K13" s="173"/>
      <c r="L13" s="173"/>
      <c r="M13" s="173"/>
      <c r="N13" s="163"/>
      <c r="O13" s="163"/>
      <c r="P13" s="163"/>
      <c r="Q13" s="163"/>
      <c r="R13" s="163"/>
      <c r="S13" s="163"/>
      <c r="T13" s="164"/>
      <c r="U13" s="163"/>
      <c r="V13" s="153"/>
      <c r="W13" s="153"/>
      <c r="X13" s="153"/>
      <c r="Y13" s="153"/>
      <c r="Z13" s="153"/>
      <c r="AA13" s="153"/>
      <c r="AB13" s="153"/>
      <c r="AC13" s="153"/>
      <c r="AD13" s="153"/>
      <c r="AE13" s="153" t="s">
        <v>98</v>
      </c>
      <c r="AF13" s="153">
        <v>0</v>
      </c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</row>
    <row r="14" spans="1:60" ht="12.75" outlineLevel="1">
      <c r="A14" s="154">
        <v>3</v>
      </c>
      <c r="B14" s="160" t="s">
        <v>101</v>
      </c>
      <c r="C14" s="195" t="s">
        <v>102</v>
      </c>
      <c r="D14" s="162" t="s">
        <v>95</v>
      </c>
      <c r="E14" s="169">
        <v>506.12575</v>
      </c>
      <c r="F14" s="172"/>
      <c r="G14" s="173">
        <f>ROUND(E14*F14,2)</f>
        <v>0</v>
      </c>
      <c r="H14" s="172"/>
      <c r="I14" s="173">
        <f>ROUND(E14*H14,2)</f>
        <v>0</v>
      </c>
      <c r="J14" s="172"/>
      <c r="K14" s="173">
        <f>ROUND(E14*J14,2)</f>
        <v>0</v>
      </c>
      <c r="L14" s="173">
        <v>15</v>
      </c>
      <c r="M14" s="173">
        <f>G14*(1+L14/100)</f>
        <v>0</v>
      </c>
      <c r="N14" s="163">
        <v>0</v>
      </c>
      <c r="O14" s="163">
        <f>ROUND(E14*N14,5)</f>
        <v>0</v>
      </c>
      <c r="P14" s="163">
        <v>0</v>
      </c>
      <c r="Q14" s="163">
        <f>ROUND(E14*P14,5)</f>
        <v>0</v>
      </c>
      <c r="R14" s="163"/>
      <c r="S14" s="163"/>
      <c r="T14" s="164">
        <v>0.058</v>
      </c>
      <c r="U14" s="163">
        <f>ROUND(E14*T14,2)</f>
        <v>29.36</v>
      </c>
      <c r="V14" s="153"/>
      <c r="W14" s="153"/>
      <c r="X14" s="153"/>
      <c r="Y14" s="153"/>
      <c r="Z14" s="153"/>
      <c r="AA14" s="153"/>
      <c r="AB14" s="153"/>
      <c r="AC14" s="153"/>
      <c r="AD14" s="153"/>
      <c r="AE14" s="153" t="s">
        <v>96</v>
      </c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</row>
    <row r="15" spans="1:60" ht="12.75" outlineLevel="1">
      <c r="A15" s="154">
        <v>4</v>
      </c>
      <c r="B15" s="160" t="s">
        <v>103</v>
      </c>
      <c r="C15" s="195" t="s">
        <v>104</v>
      </c>
      <c r="D15" s="162" t="s">
        <v>95</v>
      </c>
      <c r="E15" s="169">
        <v>4.4937499999999995</v>
      </c>
      <c r="F15" s="172"/>
      <c r="G15" s="173">
        <f>ROUND(E15*F15,2)</f>
        <v>0</v>
      </c>
      <c r="H15" s="172"/>
      <c r="I15" s="173">
        <f>ROUND(E15*H15,2)</f>
        <v>0</v>
      </c>
      <c r="J15" s="172"/>
      <c r="K15" s="173">
        <f>ROUND(E15*J15,2)</f>
        <v>0</v>
      </c>
      <c r="L15" s="173">
        <v>15</v>
      </c>
      <c r="M15" s="173">
        <f>G15*(1+L15/100)</f>
        <v>0</v>
      </c>
      <c r="N15" s="163">
        <v>0</v>
      </c>
      <c r="O15" s="163">
        <f>ROUND(E15*N15,5)</f>
        <v>0</v>
      </c>
      <c r="P15" s="163">
        <v>0</v>
      </c>
      <c r="Q15" s="163">
        <f>ROUND(E15*P15,5)</f>
        <v>0</v>
      </c>
      <c r="R15" s="163"/>
      <c r="S15" s="163"/>
      <c r="T15" s="164">
        <v>0.365</v>
      </c>
      <c r="U15" s="163">
        <f>ROUND(E15*T15,2)</f>
        <v>1.64</v>
      </c>
      <c r="V15" s="153"/>
      <c r="W15" s="153"/>
      <c r="X15" s="153"/>
      <c r="Y15" s="153"/>
      <c r="Z15" s="153"/>
      <c r="AA15" s="153"/>
      <c r="AB15" s="153"/>
      <c r="AC15" s="153"/>
      <c r="AD15" s="153"/>
      <c r="AE15" s="153" t="s">
        <v>96</v>
      </c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</row>
    <row r="16" spans="1:60" ht="12.75" outlineLevel="1">
      <c r="A16" s="154"/>
      <c r="B16" s="160"/>
      <c r="C16" s="196" t="s">
        <v>105</v>
      </c>
      <c r="D16" s="165"/>
      <c r="E16" s="170"/>
      <c r="F16" s="173"/>
      <c r="G16" s="173"/>
      <c r="H16" s="173"/>
      <c r="I16" s="173"/>
      <c r="J16" s="173"/>
      <c r="K16" s="173"/>
      <c r="L16" s="173"/>
      <c r="M16" s="173"/>
      <c r="N16" s="163"/>
      <c r="O16" s="163"/>
      <c r="P16" s="163"/>
      <c r="Q16" s="163"/>
      <c r="R16" s="163"/>
      <c r="S16" s="163"/>
      <c r="T16" s="164"/>
      <c r="U16" s="163"/>
      <c r="V16" s="153"/>
      <c r="W16" s="153"/>
      <c r="X16" s="153"/>
      <c r="Y16" s="153"/>
      <c r="Z16" s="153"/>
      <c r="AA16" s="153"/>
      <c r="AB16" s="153"/>
      <c r="AC16" s="153"/>
      <c r="AD16" s="153"/>
      <c r="AE16" s="153" t="s">
        <v>98</v>
      </c>
      <c r="AF16" s="153">
        <v>0</v>
      </c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</row>
    <row r="17" spans="1:60" ht="12.75" outlineLevel="1">
      <c r="A17" s="154"/>
      <c r="B17" s="160"/>
      <c r="C17" s="196" t="s">
        <v>106</v>
      </c>
      <c r="D17" s="165"/>
      <c r="E17" s="170">
        <v>4.49375</v>
      </c>
      <c r="F17" s="173"/>
      <c r="G17" s="173"/>
      <c r="H17" s="173"/>
      <c r="I17" s="173"/>
      <c r="J17" s="173"/>
      <c r="K17" s="173"/>
      <c r="L17" s="173"/>
      <c r="M17" s="173"/>
      <c r="N17" s="163"/>
      <c r="O17" s="163"/>
      <c r="P17" s="163"/>
      <c r="Q17" s="163"/>
      <c r="R17" s="163"/>
      <c r="S17" s="163"/>
      <c r="T17" s="164"/>
      <c r="U17" s="163"/>
      <c r="V17" s="153"/>
      <c r="W17" s="153"/>
      <c r="X17" s="153"/>
      <c r="Y17" s="153"/>
      <c r="Z17" s="153"/>
      <c r="AA17" s="153"/>
      <c r="AB17" s="153"/>
      <c r="AC17" s="153"/>
      <c r="AD17" s="153"/>
      <c r="AE17" s="153" t="s">
        <v>98</v>
      </c>
      <c r="AF17" s="153">
        <v>0</v>
      </c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</row>
    <row r="18" spans="1:60" ht="12.75" outlineLevel="1">
      <c r="A18" s="154">
        <v>5</v>
      </c>
      <c r="B18" s="160" t="s">
        <v>107</v>
      </c>
      <c r="C18" s="195" t="s">
        <v>108</v>
      </c>
      <c r="D18" s="162" t="s">
        <v>95</v>
      </c>
      <c r="E18" s="169">
        <v>4.4937</v>
      </c>
      <c r="F18" s="172"/>
      <c r="G18" s="173">
        <f>ROUND(E18*F18,2)</f>
        <v>0</v>
      </c>
      <c r="H18" s="172"/>
      <c r="I18" s="173">
        <f>ROUND(E18*H18,2)</f>
        <v>0</v>
      </c>
      <c r="J18" s="172"/>
      <c r="K18" s="173">
        <f>ROUND(E18*J18,2)</f>
        <v>0</v>
      </c>
      <c r="L18" s="173">
        <v>15</v>
      </c>
      <c r="M18" s="173">
        <f>G18*(1+L18/100)</f>
        <v>0</v>
      </c>
      <c r="N18" s="163">
        <v>0</v>
      </c>
      <c r="O18" s="163">
        <f>ROUND(E18*N18,5)</f>
        <v>0</v>
      </c>
      <c r="P18" s="163">
        <v>0</v>
      </c>
      <c r="Q18" s="163">
        <f>ROUND(E18*P18,5)</f>
        <v>0</v>
      </c>
      <c r="R18" s="163"/>
      <c r="S18" s="163"/>
      <c r="T18" s="164">
        <v>0.6468</v>
      </c>
      <c r="U18" s="163">
        <f>ROUND(E18*T18,2)</f>
        <v>2.91</v>
      </c>
      <c r="V18" s="153"/>
      <c r="W18" s="153"/>
      <c r="X18" s="153"/>
      <c r="Y18" s="153"/>
      <c r="Z18" s="153"/>
      <c r="AA18" s="153"/>
      <c r="AB18" s="153"/>
      <c r="AC18" s="153"/>
      <c r="AD18" s="153"/>
      <c r="AE18" s="153" t="s">
        <v>96</v>
      </c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</row>
    <row r="19" spans="1:60" ht="12.75" outlineLevel="1">
      <c r="A19" s="154">
        <v>6</v>
      </c>
      <c r="B19" s="160" t="s">
        <v>109</v>
      </c>
      <c r="C19" s="195" t="s">
        <v>110</v>
      </c>
      <c r="D19" s="162" t="s">
        <v>95</v>
      </c>
      <c r="E19" s="169">
        <v>39.22195</v>
      </c>
      <c r="F19" s="172"/>
      <c r="G19" s="173">
        <f>ROUND(E19*F19,2)</f>
        <v>0</v>
      </c>
      <c r="H19" s="172"/>
      <c r="I19" s="173">
        <f>ROUND(E19*H19,2)</f>
        <v>0</v>
      </c>
      <c r="J19" s="172"/>
      <c r="K19" s="173">
        <f>ROUND(E19*J19,2)</f>
        <v>0</v>
      </c>
      <c r="L19" s="173">
        <v>15</v>
      </c>
      <c r="M19" s="173">
        <f>G19*(1+L19/100)</f>
        <v>0</v>
      </c>
      <c r="N19" s="163">
        <v>0</v>
      </c>
      <c r="O19" s="163">
        <f>ROUND(E19*N19,5)</f>
        <v>0</v>
      </c>
      <c r="P19" s="163">
        <v>0</v>
      </c>
      <c r="Q19" s="163">
        <f>ROUND(E19*P19,5)</f>
        <v>0</v>
      </c>
      <c r="R19" s="163"/>
      <c r="S19" s="163"/>
      <c r="T19" s="164">
        <v>0.074</v>
      </c>
      <c r="U19" s="163">
        <f>ROUND(E19*T19,2)</f>
        <v>2.9</v>
      </c>
      <c r="V19" s="153"/>
      <c r="W19" s="153"/>
      <c r="X19" s="153"/>
      <c r="Y19" s="153"/>
      <c r="Z19" s="153"/>
      <c r="AA19" s="153"/>
      <c r="AB19" s="153"/>
      <c r="AC19" s="153"/>
      <c r="AD19" s="153"/>
      <c r="AE19" s="153" t="s">
        <v>96</v>
      </c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</row>
    <row r="20" spans="1:60" ht="12.75" outlineLevel="1">
      <c r="A20" s="154"/>
      <c r="B20" s="160"/>
      <c r="C20" s="196" t="s">
        <v>111</v>
      </c>
      <c r="D20" s="165"/>
      <c r="E20" s="170">
        <v>39.22195</v>
      </c>
      <c r="F20" s="173"/>
      <c r="G20" s="173"/>
      <c r="H20" s="173"/>
      <c r="I20" s="173"/>
      <c r="J20" s="173"/>
      <c r="K20" s="173"/>
      <c r="L20" s="173"/>
      <c r="M20" s="173"/>
      <c r="N20" s="163"/>
      <c r="O20" s="163"/>
      <c r="P20" s="163"/>
      <c r="Q20" s="163"/>
      <c r="R20" s="163"/>
      <c r="S20" s="163"/>
      <c r="T20" s="164"/>
      <c r="U20" s="163"/>
      <c r="V20" s="153"/>
      <c r="W20" s="153"/>
      <c r="X20" s="153"/>
      <c r="Y20" s="153"/>
      <c r="Z20" s="153"/>
      <c r="AA20" s="153"/>
      <c r="AB20" s="153"/>
      <c r="AC20" s="153"/>
      <c r="AD20" s="153"/>
      <c r="AE20" s="153" t="s">
        <v>98</v>
      </c>
      <c r="AF20" s="153">
        <v>0</v>
      </c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</row>
    <row r="21" spans="1:60" ht="12.75" outlineLevel="1">
      <c r="A21" s="154">
        <v>7</v>
      </c>
      <c r="B21" s="160" t="s">
        <v>112</v>
      </c>
      <c r="C21" s="195" t="s">
        <v>113</v>
      </c>
      <c r="D21" s="162" t="s">
        <v>114</v>
      </c>
      <c r="E21" s="169">
        <v>694</v>
      </c>
      <c r="F21" s="172"/>
      <c r="G21" s="173">
        <f>ROUND(E21*F21,2)</f>
        <v>0</v>
      </c>
      <c r="H21" s="172"/>
      <c r="I21" s="173">
        <f>ROUND(E21*H21,2)</f>
        <v>0</v>
      </c>
      <c r="J21" s="172"/>
      <c r="K21" s="173">
        <f>ROUND(E21*J21,2)</f>
        <v>0</v>
      </c>
      <c r="L21" s="173">
        <v>15</v>
      </c>
      <c r="M21" s="173">
        <f>G21*(1+L21/100)</f>
        <v>0</v>
      </c>
      <c r="N21" s="163">
        <v>0</v>
      </c>
      <c r="O21" s="163">
        <f>ROUND(E21*N21,5)</f>
        <v>0</v>
      </c>
      <c r="P21" s="163">
        <v>0</v>
      </c>
      <c r="Q21" s="163">
        <f>ROUND(E21*P21,5)</f>
        <v>0</v>
      </c>
      <c r="R21" s="163"/>
      <c r="S21" s="163"/>
      <c r="T21" s="164">
        <v>0.096</v>
      </c>
      <c r="U21" s="163">
        <f>ROUND(E21*T21,2)</f>
        <v>66.62</v>
      </c>
      <c r="V21" s="153"/>
      <c r="W21" s="153"/>
      <c r="X21" s="153"/>
      <c r="Y21" s="153"/>
      <c r="Z21" s="153"/>
      <c r="AA21" s="153"/>
      <c r="AB21" s="153"/>
      <c r="AC21" s="153"/>
      <c r="AD21" s="153"/>
      <c r="AE21" s="153" t="s">
        <v>96</v>
      </c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</row>
    <row r="22" spans="1:60" ht="12.75" outlineLevel="1">
      <c r="A22" s="154">
        <v>8</v>
      </c>
      <c r="B22" s="160" t="s">
        <v>115</v>
      </c>
      <c r="C22" s="195" t="s">
        <v>116</v>
      </c>
      <c r="D22" s="162" t="s">
        <v>114</v>
      </c>
      <c r="E22" s="169">
        <v>694</v>
      </c>
      <c r="F22" s="172"/>
      <c r="G22" s="173">
        <f>ROUND(E22*F22,2)</f>
        <v>0</v>
      </c>
      <c r="H22" s="172"/>
      <c r="I22" s="173">
        <f>ROUND(E22*H22,2)</f>
        <v>0</v>
      </c>
      <c r="J22" s="172"/>
      <c r="K22" s="173">
        <f>ROUND(E22*J22,2)</f>
        <v>0</v>
      </c>
      <c r="L22" s="173">
        <v>15</v>
      </c>
      <c r="M22" s="173">
        <f>G22*(1+L22/100)</f>
        <v>0</v>
      </c>
      <c r="N22" s="163">
        <v>0</v>
      </c>
      <c r="O22" s="163">
        <f>ROUND(E22*N22,5)</f>
        <v>0</v>
      </c>
      <c r="P22" s="163">
        <v>0</v>
      </c>
      <c r="Q22" s="163">
        <f>ROUND(E22*P22,5)</f>
        <v>0</v>
      </c>
      <c r="R22" s="163"/>
      <c r="S22" s="163"/>
      <c r="T22" s="164">
        <v>0.019</v>
      </c>
      <c r="U22" s="163">
        <f>ROUND(E22*T22,2)</f>
        <v>13.19</v>
      </c>
      <c r="V22" s="153"/>
      <c r="W22" s="153"/>
      <c r="X22" s="153"/>
      <c r="Y22" s="153"/>
      <c r="Z22" s="153"/>
      <c r="AA22" s="153"/>
      <c r="AB22" s="153"/>
      <c r="AC22" s="153"/>
      <c r="AD22" s="153"/>
      <c r="AE22" s="153" t="s">
        <v>96</v>
      </c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</row>
    <row r="23" spans="1:60" ht="12.75" outlineLevel="1">
      <c r="A23" s="154"/>
      <c r="B23" s="160"/>
      <c r="C23" s="196" t="s">
        <v>117</v>
      </c>
      <c r="D23" s="165"/>
      <c r="E23" s="170">
        <v>694</v>
      </c>
      <c r="F23" s="173"/>
      <c r="G23" s="173"/>
      <c r="H23" s="173"/>
      <c r="I23" s="173"/>
      <c r="J23" s="173"/>
      <c r="K23" s="173"/>
      <c r="L23" s="173"/>
      <c r="M23" s="173"/>
      <c r="N23" s="163"/>
      <c r="O23" s="163"/>
      <c r="P23" s="163"/>
      <c r="Q23" s="163"/>
      <c r="R23" s="163"/>
      <c r="S23" s="163"/>
      <c r="T23" s="164"/>
      <c r="U23" s="163"/>
      <c r="V23" s="153"/>
      <c r="W23" s="153"/>
      <c r="X23" s="153"/>
      <c r="Y23" s="153"/>
      <c r="Z23" s="153"/>
      <c r="AA23" s="153"/>
      <c r="AB23" s="153"/>
      <c r="AC23" s="153"/>
      <c r="AD23" s="153"/>
      <c r="AE23" s="153" t="s">
        <v>98</v>
      </c>
      <c r="AF23" s="153">
        <v>0</v>
      </c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</row>
    <row r="24" spans="1:31" ht="12.75">
      <c r="A24" s="155" t="s">
        <v>91</v>
      </c>
      <c r="B24" s="161" t="s">
        <v>58</v>
      </c>
      <c r="C24" s="197" t="s">
        <v>59</v>
      </c>
      <c r="D24" s="166"/>
      <c r="E24" s="171"/>
      <c r="F24" s="174"/>
      <c r="G24" s="174">
        <f>SUMIF(AE25:AE44,"&lt;&gt;NOR",G25:G44)</f>
        <v>0</v>
      </c>
      <c r="H24" s="174"/>
      <c r="I24" s="174">
        <f>SUM(I25:I44)</f>
        <v>0</v>
      </c>
      <c r="J24" s="174"/>
      <c r="K24" s="174">
        <f>SUM(K25:K44)</f>
        <v>0</v>
      </c>
      <c r="L24" s="174"/>
      <c r="M24" s="174">
        <f>SUM(M25:M44)</f>
        <v>0</v>
      </c>
      <c r="N24" s="167"/>
      <c r="O24" s="167">
        <f>SUM(O25:O44)</f>
        <v>57.090379999999996</v>
      </c>
      <c r="P24" s="167"/>
      <c r="Q24" s="167">
        <f>SUM(Q25:Q44)</f>
        <v>0</v>
      </c>
      <c r="R24" s="167"/>
      <c r="S24" s="167"/>
      <c r="T24" s="168"/>
      <c r="U24" s="167">
        <f>SUM(U25:U44)</f>
        <v>40.36</v>
      </c>
      <c r="AE24" t="s">
        <v>92</v>
      </c>
    </row>
    <row r="25" spans="1:60" ht="12.75" outlineLevel="1">
      <c r="A25" s="154">
        <v>9</v>
      </c>
      <c r="B25" s="160" t="s">
        <v>118</v>
      </c>
      <c r="C25" s="195" t="s">
        <v>119</v>
      </c>
      <c r="D25" s="162" t="s">
        <v>114</v>
      </c>
      <c r="E25" s="169">
        <v>78.845</v>
      </c>
      <c r="F25" s="172"/>
      <c r="G25" s="173">
        <f>ROUND(E25*F25,2)</f>
        <v>0</v>
      </c>
      <c r="H25" s="172"/>
      <c r="I25" s="173">
        <f>ROUND(E25*H25,2)</f>
        <v>0</v>
      </c>
      <c r="J25" s="172"/>
      <c r="K25" s="173">
        <f>ROUND(E25*J25,2)</f>
        <v>0</v>
      </c>
      <c r="L25" s="173">
        <v>15</v>
      </c>
      <c r="M25" s="173">
        <f>G25*(1+L25/100)</f>
        <v>0</v>
      </c>
      <c r="N25" s="163">
        <v>0</v>
      </c>
      <c r="O25" s="163">
        <f>ROUND(E25*N25,5)</f>
        <v>0</v>
      </c>
      <c r="P25" s="163">
        <v>0</v>
      </c>
      <c r="Q25" s="163">
        <f>ROUND(E25*P25,5)</f>
        <v>0</v>
      </c>
      <c r="R25" s="163"/>
      <c r="S25" s="163"/>
      <c r="T25" s="164">
        <v>0.019</v>
      </c>
      <c r="U25" s="163">
        <f>ROUND(E25*T25,2)</f>
        <v>1.5</v>
      </c>
      <c r="V25" s="153"/>
      <c r="W25" s="153"/>
      <c r="X25" s="153"/>
      <c r="Y25" s="153"/>
      <c r="Z25" s="153"/>
      <c r="AA25" s="153"/>
      <c r="AB25" s="153"/>
      <c r="AC25" s="153"/>
      <c r="AD25" s="153"/>
      <c r="AE25" s="153" t="s">
        <v>96</v>
      </c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</row>
    <row r="26" spans="1:60" ht="12.75" outlineLevel="1">
      <c r="A26" s="154"/>
      <c r="B26" s="160"/>
      <c r="C26" s="196" t="s">
        <v>120</v>
      </c>
      <c r="D26" s="165"/>
      <c r="E26" s="170">
        <v>78.845</v>
      </c>
      <c r="F26" s="173"/>
      <c r="G26" s="173"/>
      <c r="H26" s="173"/>
      <c r="I26" s="173"/>
      <c r="J26" s="173"/>
      <c r="K26" s="173"/>
      <c r="L26" s="173"/>
      <c r="M26" s="173"/>
      <c r="N26" s="163"/>
      <c r="O26" s="163"/>
      <c r="P26" s="163"/>
      <c r="Q26" s="163"/>
      <c r="R26" s="163"/>
      <c r="S26" s="163"/>
      <c r="T26" s="164"/>
      <c r="U26" s="163"/>
      <c r="V26" s="153"/>
      <c r="W26" s="153"/>
      <c r="X26" s="153"/>
      <c r="Y26" s="153"/>
      <c r="Z26" s="153"/>
      <c r="AA26" s="153"/>
      <c r="AB26" s="153"/>
      <c r="AC26" s="153"/>
      <c r="AD26" s="153"/>
      <c r="AE26" s="153" t="s">
        <v>98</v>
      </c>
      <c r="AF26" s="153">
        <v>0</v>
      </c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</row>
    <row r="27" spans="1:60" ht="12.75" outlineLevel="1">
      <c r="A27" s="154">
        <v>10</v>
      </c>
      <c r="B27" s="160" t="s">
        <v>121</v>
      </c>
      <c r="C27" s="195" t="s">
        <v>122</v>
      </c>
      <c r="D27" s="162" t="s">
        <v>123</v>
      </c>
      <c r="E27" s="169">
        <v>18.213195000000006</v>
      </c>
      <c r="F27" s="172"/>
      <c r="G27" s="173">
        <f>ROUND(E27*F27,2)</f>
        <v>0</v>
      </c>
      <c r="H27" s="172"/>
      <c r="I27" s="173">
        <f>ROUND(E27*H27,2)</f>
        <v>0</v>
      </c>
      <c r="J27" s="172"/>
      <c r="K27" s="173">
        <f>ROUND(E27*J27,2)</f>
        <v>0</v>
      </c>
      <c r="L27" s="173">
        <v>15</v>
      </c>
      <c r="M27" s="173">
        <f>G27*(1+L27/100)</f>
        <v>0</v>
      </c>
      <c r="N27" s="163">
        <v>1</v>
      </c>
      <c r="O27" s="163">
        <f>ROUND(E27*N27,5)</f>
        <v>18.2132</v>
      </c>
      <c r="P27" s="163">
        <v>0</v>
      </c>
      <c r="Q27" s="163">
        <f>ROUND(E27*P27,5)</f>
        <v>0</v>
      </c>
      <c r="R27" s="163"/>
      <c r="S27" s="163"/>
      <c r="T27" s="164">
        <v>0</v>
      </c>
      <c r="U27" s="163">
        <f>ROUND(E27*T27,2)</f>
        <v>0</v>
      </c>
      <c r="V27" s="153"/>
      <c r="W27" s="153"/>
      <c r="X27" s="153"/>
      <c r="Y27" s="153"/>
      <c r="Z27" s="153"/>
      <c r="AA27" s="153"/>
      <c r="AB27" s="153"/>
      <c r="AC27" s="153"/>
      <c r="AD27" s="153"/>
      <c r="AE27" s="153" t="s">
        <v>124</v>
      </c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</row>
    <row r="28" spans="1:60" ht="12.75" outlineLevel="1">
      <c r="A28" s="154"/>
      <c r="B28" s="160"/>
      <c r="C28" s="196" t="s">
        <v>125</v>
      </c>
      <c r="D28" s="165"/>
      <c r="E28" s="170">
        <v>18.213195</v>
      </c>
      <c r="F28" s="173"/>
      <c r="G28" s="173"/>
      <c r="H28" s="173"/>
      <c r="I28" s="173"/>
      <c r="J28" s="173"/>
      <c r="K28" s="173"/>
      <c r="L28" s="173"/>
      <c r="M28" s="173"/>
      <c r="N28" s="163"/>
      <c r="O28" s="163"/>
      <c r="P28" s="163"/>
      <c r="Q28" s="163"/>
      <c r="R28" s="163"/>
      <c r="S28" s="163"/>
      <c r="T28" s="164"/>
      <c r="U28" s="163"/>
      <c r="V28" s="153"/>
      <c r="W28" s="153"/>
      <c r="X28" s="153"/>
      <c r="Y28" s="153"/>
      <c r="Z28" s="153"/>
      <c r="AA28" s="153"/>
      <c r="AB28" s="153"/>
      <c r="AC28" s="153"/>
      <c r="AD28" s="153"/>
      <c r="AE28" s="153" t="s">
        <v>98</v>
      </c>
      <c r="AF28" s="153">
        <v>0</v>
      </c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</row>
    <row r="29" spans="1:60" ht="12.75" outlineLevel="1">
      <c r="A29" s="154">
        <v>11</v>
      </c>
      <c r="B29" s="160" t="s">
        <v>126</v>
      </c>
      <c r="C29" s="195" t="s">
        <v>127</v>
      </c>
      <c r="D29" s="162" t="s">
        <v>114</v>
      </c>
      <c r="E29" s="169">
        <v>41.245</v>
      </c>
      <c r="F29" s="172"/>
      <c r="G29" s="173">
        <f>ROUND(E29*F29,2)</f>
        <v>0</v>
      </c>
      <c r="H29" s="172"/>
      <c r="I29" s="173">
        <f>ROUND(E29*H29,2)</f>
        <v>0</v>
      </c>
      <c r="J29" s="172"/>
      <c r="K29" s="173">
        <f>ROUND(E29*J29,2)</f>
        <v>0</v>
      </c>
      <c r="L29" s="173">
        <v>15</v>
      </c>
      <c r="M29" s="173">
        <f>G29*(1+L29/100)</f>
        <v>0</v>
      </c>
      <c r="N29" s="163">
        <v>0.02</v>
      </c>
      <c r="O29" s="163">
        <f>ROUND(E29*N29,5)</f>
        <v>0.8249</v>
      </c>
      <c r="P29" s="163">
        <v>0</v>
      </c>
      <c r="Q29" s="163">
        <f>ROUND(E29*P29,5)</f>
        <v>0</v>
      </c>
      <c r="R29" s="163"/>
      <c r="S29" s="163"/>
      <c r="T29" s="164">
        <v>0.03</v>
      </c>
      <c r="U29" s="163">
        <f>ROUND(E29*T29,2)</f>
        <v>1.24</v>
      </c>
      <c r="V29" s="153"/>
      <c r="W29" s="153"/>
      <c r="X29" s="153"/>
      <c r="Y29" s="153"/>
      <c r="Z29" s="153"/>
      <c r="AA29" s="153"/>
      <c r="AB29" s="153"/>
      <c r="AC29" s="153"/>
      <c r="AD29" s="153"/>
      <c r="AE29" s="153" t="s">
        <v>96</v>
      </c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</row>
    <row r="30" spans="1:60" ht="12.75" outlineLevel="1">
      <c r="A30" s="154"/>
      <c r="B30" s="160"/>
      <c r="C30" s="196" t="s">
        <v>128</v>
      </c>
      <c r="D30" s="165"/>
      <c r="E30" s="170">
        <v>41.245</v>
      </c>
      <c r="F30" s="173"/>
      <c r="G30" s="173"/>
      <c r="H30" s="173"/>
      <c r="I30" s="173"/>
      <c r="J30" s="173"/>
      <c r="K30" s="173"/>
      <c r="L30" s="173"/>
      <c r="M30" s="173"/>
      <c r="N30" s="163"/>
      <c r="O30" s="163"/>
      <c r="P30" s="163"/>
      <c r="Q30" s="163"/>
      <c r="R30" s="163"/>
      <c r="S30" s="163"/>
      <c r="T30" s="164"/>
      <c r="U30" s="163"/>
      <c r="V30" s="153"/>
      <c r="W30" s="153"/>
      <c r="X30" s="153"/>
      <c r="Y30" s="153"/>
      <c r="Z30" s="153"/>
      <c r="AA30" s="153"/>
      <c r="AB30" s="153"/>
      <c r="AC30" s="153"/>
      <c r="AD30" s="153"/>
      <c r="AE30" s="153" t="s">
        <v>98</v>
      </c>
      <c r="AF30" s="153">
        <v>0</v>
      </c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</row>
    <row r="31" spans="1:60" ht="12.75" outlineLevel="1">
      <c r="A31" s="154">
        <v>12</v>
      </c>
      <c r="B31" s="160" t="s">
        <v>129</v>
      </c>
      <c r="C31" s="195" t="s">
        <v>130</v>
      </c>
      <c r="D31" s="162" t="s">
        <v>123</v>
      </c>
      <c r="E31" s="169">
        <v>9.527595000000002</v>
      </c>
      <c r="F31" s="172"/>
      <c r="G31" s="173">
        <f>ROUND(E31*F31,2)</f>
        <v>0</v>
      </c>
      <c r="H31" s="172"/>
      <c r="I31" s="173">
        <f>ROUND(E31*H31,2)</f>
        <v>0</v>
      </c>
      <c r="J31" s="172"/>
      <c r="K31" s="173">
        <f>ROUND(E31*J31,2)</f>
        <v>0</v>
      </c>
      <c r="L31" s="173">
        <v>15</v>
      </c>
      <c r="M31" s="173">
        <f>G31*(1+L31/100)</f>
        <v>0</v>
      </c>
      <c r="N31" s="163">
        <v>1</v>
      </c>
      <c r="O31" s="163">
        <f>ROUND(E31*N31,5)</f>
        <v>9.5276</v>
      </c>
      <c r="P31" s="163">
        <v>0</v>
      </c>
      <c r="Q31" s="163">
        <f>ROUND(E31*P31,5)</f>
        <v>0</v>
      </c>
      <c r="R31" s="163"/>
      <c r="S31" s="163"/>
      <c r="T31" s="164">
        <v>0</v>
      </c>
      <c r="U31" s="163">
        <f>ROUND(E31*T31,2)</f>
        <v>0</v>
      </c>
      <c r="V31" s="153"/>
      <c r="W31" s="153"/>
      <c r="X31" s="153"/>
      <c r="Y31" s="153"/>
      <c r="Z31" s="153"/>
      <c r="AA31" s="153"/>
      <c r="AB31" s="153"/>
      <c r="AC31" s="153"/>
      <c r="AD31" s="153"/>
      <c r="AE31" s="153" t="s">
        <v>124</v>
      </c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153"/>
      <c r="BH31" s="153"/>
    </row>
    <row r="32" spans="1:60" ht="12.75" outlineLevel="1">
      <c r="A32" s="154"/>
      <c r="B32" s="160"/>
      <c r="C32" s="196" t="s">
        <v>131</v>
      </c>
      <c r="D32" s="165"/>
      <c r="E32" s="170">
        <v>9.527595</v>
      </c>
      <c r="F32" s="173"/>
      <c r="G32" s="173"/>
      <c r="H32" s="173"/>
      <c r="I32" s="173"/>
      <c r="J32" s="173"/>
      <c r="K32" s="173"/>
      <c r="L32" s="173"/>
      <c r="M32" s="173"/>
      <c r="N32" s="163"/>
      <c r="O32" s="163"/>
      <c r="P32" s="163"/>
      <c r="Q32" s="163"/>
      <c r="R32" s="163"/>
      <c r="S32" s="163"/>
      <c r="T32" s="164"/>
      <c r="U32" s="163"/>
      <c r="V32" s="153"/>
      <c r="W32" s="153"/>
      <c r="X32" s="153"/>
      <c r="Y32" s="153"/>
      <c r="Z32" s="153"/>
      <c r="AA32" s="153"/>
      <c r="AB32" s="153"/>
      <c r="AC32" s="153"/>
      <c r="AD32" s="153"/>
      <c r="AE32" s="153" t="s">
        <v>98</v>
      </c>
      <c r="AF32" s="153">
        <v>0</v>
      </c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3"/>
    </row>
    <row r="33" spans="1:60" ht="12.75" outlineLevel="1">
      <c r="A33" s="154">
        <v>13</v>
      </c>
      <c r="B33" s="160" t="s">
        <v>132</v>
      </c>
      <c r="C33" s="195" t="s">
        <v>133</v>
      </c>
      <c r="D33" s="162" t="s">
        <v>114</v>
      </c>
      <c r="E33" s="169">
        <v>37.6</v>
      </c>
      <c r="F33" s="172"/>
      <c r="G33" s="173">
        <f>ROUND(E33*F33,2)</f>
        <v>0</v>
      </c>
      <c r="H33" s="172"/>
      <c r="I33" s="173">
        <f>ROUND(E33*H33,2)</f>
        <v>0</v>
      </c>
      <c r="J33" s="172"/>
      <c r="K33" s="173">
        <f>ROUND(E33*J33,2)</f>
        <v>0</v>
      </c>
      <c r="L33" s="173">
        <v>15</v>
      </c>
      <c r="M33" s="173">
        <f>G33*(1+L33/100)</f>
        <v>0</v>
      </c>
      <c r="N33" s="163">
        <v>0</v>
      </c>
      <c r="O33" s="163">
        <f>ROUND(E33*N33,5)</f>
        <v>0</v>
      </c>
      <c r="P33" s="163">
        <v>0</v>
      </c>
      <c r="Q33" s="163">
        <f>ROUND(E33*P33,5)</f>
        <v>0</v>
      </c>
      <c r="R33" s="163"/>
      <c r="S33" s="163"/>
      <c r="T33" s="164">
        <v>0.024</v>
      </c>
      <c r="U33" s="163">
        <f>ROUND(E33*T33,2)</f>
        <v>0.9</v>
      </c>
      <c r="V33" s="153"/>
      <c r="W33" s="153"/>
      <c r="X33" s="153"/>
      <c r="Y33" s="153"/>
      <c r="Z33" s="153"/>
      <c r="AA33" s="153"/>
      <c r="AB33" s="153"/>
      <c r="AC33" s="153"/>
      <c r="AD33" s="153"/>
      <c r="AE33" s="153" t="s">
        <v>96</v>
      </c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</row>
    <row r="34" spans="1:60" ht="12.75" outlineLevel="1">
      <c r="A34" s="154"/>
      <c r="B34" s="160"/>
      <c r="C34" s="196" t="s">
        <v>134</v>
      </c>
      <c r="D34" s="165"/>
      <c r="E34" s="170">
        <v>37.6</v>
      </c>
      <c r="F34" s="173"/>
      <c r="G34" s="173"/>
      <c r="H34" s="173"/>
      <c r="I34" s="173"/>
      <c r="J34" s="173"/>
      <c r="K34" s="173"/>
      <c r="L34" s="173"/>
      <c r="M34" s="173"/>
      <c r="N34" s="163"/>
      <c r="O34" s="163"/>
      <c r="P34" s="163"/>
      <c r="Q34" s="163"/>
      <c r="R34" s="163"/>
      <c r="S34" s="163"/>
      <c r="T34" s="164"/>
      <c r="U34" s="163"/>
      <c r="V34" s="153"/>
      <c r="W34" s="153"/>
      <c r="X34" s="153"/>
      <c r="Y34" s="153"/>
      <c r="Z34" s="153"/>
      <c r="AA34" s="153"/>
      <c r="AB34" s="153"/>
      <c r="AC34" s="153"/>
      <c r="AD34" s="153"/>
      <c r="AE34" s="153" t="s">
        <v>98</v>
      </c>
      <c r="AF34" s="153">
        <v>0</v>
      </c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3"/>
    </row>
    <row r="35" spans="1:60" ht="12.75" outlineLevel="1">
      <c r="A35" s="154">
        <v>14</v>
      </c>
      <c r="B35" s="160" t="s">
        <v>135</v>
      </c>
      <c r="C35" s="195" t="s">
        <v>136</v>
      </c>
      <c r="D35" s="162" t="s">
        <v>137</v>
      </c>
      <c r="E35" s="169">
        <v>8.6856</v>
      </c>
      <c r="F35" s="172"/>
      <c r="G35" s="173">
        <f>ROUND(E35*F35,2)</f>
        <v>0</v>
      </c>
      <c r="H35" s="172"/>
      <c r="I35" s="173">
        <f>ROUND(E35*H35,2)</f>
        <v>0</v>
      </c>
      <c r="J35" s="172"/>
      <c r="K35" s="173">
        <f>ROUND(E35*J35,2)</f>
        <v>0</v>
      </c>
      <c r="L35" s="173">
        <v>15</v>
      </c>
      <c r="M35" s="173">
        <f>G35*(1+L35/100)</f>
        <v>0</v>
      </c>
      <c r="N35" s="163">
        <v>1</v>
      </c>
      <c r="O35" s="163">
        <f>ROUND(E35*N35,5)</f>
        <v>8.6856</v>
      </c>
      <c r="P35" s="163">
        <v>0</v>
      </c>
      <c r="Q35" s="163">
        <f>ROUND(E35*P35,5)</f>
        <v>0</v>
      </c>
      <c r="R35" s="163"/>
      <c r="S35" s="163"/>
      <c r="T35" s="164">
        <v>0</v>
      </c>
      <c r="U35" s="163">
        <f>ROUND(E35*T35,2)</f>
        <v>0</v>
      </c>
      <c r="V35" s="153"/>
      <c r="W35" s="153"/>
      <c r="X35" s="153"/>
      <c r="Y35" s="153"/>
      <c r="Z35" s="153"/>
      <c r="AA35" s="153"/>
      <c r="AB35" s="153"/>
      <c r="AC35" s="153"/>
      <c r="AD35" s="153"/>
      <c r="AE35" s="153" t="s">
        <v>124</v>
      </c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3"/>
    </row>
    <row r="36" spans="1:60" ht="12.75" outlineLevel="1">
      <c r="A36" s="154"/>
      <c r="B36" s="160"/>
      <c r="C36" s="196" t="s">
        <v>138</v>
      </c>
      <c r="D36" s="165"/>
      <c r="E36" s="170">
        <v>8.6856</v>
      </c>
      <c r="F36" s="173"/>
      <c r="G36" s="173"/>
      <c r="H36" s="173"/>
      <c r="I36" s="173"/>
      <c r="J36" s="173"/>
      <c r="K36" s="173"/>
      <c r="L36" s="173"/>
      <c r="M36" s="173"/>
      <c r="N36" s="163"/>
      <c r="O36" s="163"/>
      <c r="P36" s="163"/>
      <c r="Q36" s="163"/>
      <c r="R36" s="163"/>
      <c r="S36" s="163"/>
      <c r="T36" s="164"/>
      <c r="U36" s="163"/>
      <c r="V36" s="153"/>
      <c r="W36" s="153"/>
      <c r="X36" s="153"/>
      <c r="Y36" s="153"/>
      <c r="Z36" s="153"/>
      <c r="AA36" s="153"/>
      <c r="AB36" s="153"/>
      <c r="AC36" s="153"/>
      <c r="AD36" s="153"/>
      <c r="AE36" s="153" t="s">
        <v>98</v>
      </c>
      <c r="AF36" s="153">
        <v>0</v>
      </c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</row>
    <row r="37" spans="1:60" ht="12.75" outlineLevel="1">
      <c r="A37" s="154">
        <v>15</v>
      </c>
      <c r="B37" s="160" t="s">
        <v>139</v>
      </c>
      <c r="C37" s="195" t="s">
        <v>140</v>
      </c>
      <c r="D37" s="162" t="s">
        <v>114</v>
      </c>
      <c r="E37" s="169">
        <v>37.6</v>
      </c>
      <c r="F37" s="172"/>
      <c r="G37" s="173">
        <f>ROUND(E37*F37,2)</f>
        <v>0</v>
      </c>
      <c r="H37" s="172"/>
      <c r="I37" s="173">
        <f>ROUND(E37*H37,2)</f>
        <v>0</v>
      </c>
      <c r="J37" s="172"/>
      <c r="K37" s="173">
        <f>ROUND(E37*J37,2)</f>
        <v>0</v>
      </c>
      <c r="L37" s="173">
        <v>15</v>
      </c>
      <c r="M37" s="173">
        <f>G37*(1+L37/100)</f>
        <v>0</v>
      </c>
      <c r="N37" s="163">
        <v>0.0739</v>
      </c>
      <c r="O37" s="163">
        <f>ROUND(E37*N37,5)</f>
        <v>2.77864</v>
      </c>
      <c r="P37" s="163">
        <v>0</v>
      </c>
      <c r="Q37" s="163">
        <f>ROUND(E37*P37,5)</f>
        <v>0</v>
      </c>
      <c r="R37" s="163"/>
      <c r="S37" s="163"/>
      <c r="T37" s="164">
        <v>0.452</v>
      </c>
      <c r="U37" s="163">
        <f>ROUND(E37*T37,2)</f>
        <v>17</v>
      </c>
      <c r="V37" s="153"/>
      <c r="W37" s="153"/>
      <c r="X37" s="153"/>
      <c r="Y37" s="153"/>
      <c r="Z37" s="153"/>
      <c r="AA37" s="153"/>
      <c r="AB37" s="153"/>
      <c r="AC37" s="153"/>
      <c r="AD37" s="153"/>
      <c r="AE37" s="153" t="s">
        <v>96</v>
      </c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</row>
    <row r="38" spans="1:60" ht="12.75" outlineLevel="1">
      <c r="A38" s="154"/>
      <c r="B38" s="160"/>
      <c r="C38" s="196" t="s">
        <v>134</v>
      </c>
      <c r="D38" s="165"/>
      <c r="E38" s="170">
        <v>37.6</v>
      </c>
      <c r="F38" s="173"/>
      <c r="G38" s="173"/>
      <c r="H38" s="173"/>
      <c r="I38" s="173"/>
      <c r="J38" s="173"/>
      <c r="K38" s="173"/>
      <c r="L38" s="173"/>
      <c r="M38" s="173"/>
      <c r="N38" s="163"/>
      <c r="O38" s="163"/>
      <c r="P38" s="163"/>
      <c r="Q38" s="163"/>
      <c r="R38" s="163"/>
      <c r="S38" s="163"/>
      <c r="T38" s="164"/>
      <c r="U38" s="163"/>
      <c r="V38" s="153"/>
      <c r="W38" s="153"/>
      <c r="X38" s="153"/>
      <c r="Y38" s="153"/>
      <c r="Z38" s="153"/>
      <c r="AA38" s="153"/>
      <c r="AB38" s="153"/>
      <c r="AC38" s="153"/>
      <c r="AD38" s="153"/>
      <c r="AE38" s="153" t="s">
        <v>98</v>
      </c>
      <c r="AF38" s="153">
        <v>0</v>
      </c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53"/>
      <c r="BC38" s="153"/>
      <c r="BD38" s="153"/>
      <c r="BE38" s="153"/>
      <c r="BF38" s="153"/>
      <c r="BG38" s="153"/>
      <c r="BH38" s="153"/>
    </row>
    <row r="39" spans="1:60" ht="12.75" outlineLevel="1">
      <c r="A39" s="154">
        <v>16</v>
      </c>
      <c r="B39" s="160" t="s">
        <v>141</v>
      </c>
      <c r="C39" s="195" t="s">
        <v>142</v>
      </c>
      <c r="D39" s="162" t="s">
        <v>114</v>
      </c>
      <c r="E39" s="169">
        <v>43.239999999999995</v>
      </c>
      <c r="F39" s="172"/>
      <c r="G39" s="173">
        <f>ROUND(E39*F39,2)</f>
        <v>0</v>
      </c>
      <c r="H39" s="172"/>
      <c r="I39" s="173">
        <f>ROUND(E39*H39,2)</f>
        <v>0</v>
      </c>
      <c r="J39" s="172"/>
      <c r="K39" s="173">
        <f>ROUND(E39*J39,2)</f>
        <v>0</v>
      </c>
      <c r="L39" s="173">
        <v>15</v>
      </c>
      <c r="M39" s="173">
        <f>G39*(1+L39/100)</f>
        <v>0</v>
      </c>
      <c r="N39" s="163">
        <v>0.131</v>
      </c>
      <c r="O39" s="163">
        <f>ROUND(E39*N39,5)</f>
        <v>5.66444</v>
      </c>
      <c r="P39" s="163">
        <v>0</v>
      </c>
      <c r="Q39" s="163">
        <f>ROUND(E39*P39,5)</f>
        <v>0</v>
      </c>
      <c r="R39" s="163"/>
      <c r="S39" s="163"/>
      <c r="T39" s="164">
        <v>0</v>
      </c>
      <c r="U39" s="163">
        <f>ROUND(E39*T39,2)</f>
        <v>0</v>
      </c>
      <c r="V39" s="153"/>
      <c r="W39" s="153"/>
      <c r="X39" s="153"/>
      <c r="Y39" s="153"/>
      <c r="Z39" s="153"/>
      <c r="AA39" s="153"/>
      <c r="AB39" s="153"/>
      <c r="AC39" s="153"/>
      <c r="AD39" s="153"/>
      <c r="AE39" s="153" t="s">
        <v>124</v>
      </c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53"/>
      <c r="BB39" s="153"/>
      <c r="BC39" s="153"/>
      <c r="BD39" s="153"/>
      <c r="BE39" s="153"/>
      <c r="BF39" s="153"/>
      <c r="BG39" s="153"/>
      <c r="BH39" s="153"/>
    </row>
    <row r="40" spans="1:60" ht="12.75" outlineLevel="1">
      <c r="A40" s="154"/>
      <c r="B40" s="160"/>
      <c r="C40" s="196" t="s">
        <v>143</v>
      </c>
      <c r="D40" s="165"/>
      <c r="E40" s="170">
        <v>43.24</v>
      </c>
      <c r="F40" s="173"/>
      <c r="G40" s="173"/>
      <c r="H40" s="173"/>
      <c r="I40" s="173"/>
      <c r="J40" s="173"/>
      <c r="K40" s="173"/>
      <c r="L40" s="173"/>
      <c r="M40" s="173"/>
      <c r="N40" s="163"/>
      <c r="O40" s="163"/>
      <c r="P40" s="163"/>
      <c r="Q40" s="163"/>
      <c r="R40" s="163"/>
      <c r="S40" s="163"/>
      <c r="T40" s="164"/>
      <c r="U40" s="163"/>
      <c r="V40" s="153"/>
      <c r="W40" s="153"/>
      <c r="X40" s="153"/>
      <c r="Y40" s="153"/>
      <c r="Z40" s="153"/>
      <c r="AA40" s="153"/>
      <c r="AB40" s="153"/>
      <c r="AC40" s="153"/>
      <c r="AD40" s="153"/>
      <c r="AE40" s="153" t="s">
        <v>98</v>
      </c>
      <c r="AF40" s="153">
        <v>0</v>
      </c>
      <c r="AG40" s="153"/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153"/>
      <c r="AZ40" s="153"/>
      <c r="BA40" s="153"/>
      <c r="BB40" s="153"/>
      <c r="BC40" s="153"/>
      <c r="BD40" s="153"/>
      <c r="BE40" s="153"/>
      <c r="BF40" s="153"/>
      <c r="BG40" s="153"/>
      <c r="BH40" s="153"/>
    </row>
    <row r="41" spans="1:60" ht="12.75" outlineLevel="1">
      <c r="A41" s="154">
        <v>17</v>
      </c>
      <c r="B41" s="160" t="s">
        <v>144</v>
      </c>
      <c r="C41" s="195" t="s">
        <v>145</v>
      </c>
      <c r="D41" s="162" t="s">
        <v>114</v>
      </c>
      <c r="E41" s="169">
        <v>41.245</v>
      </c>
      <c r="F41" s="172"/>
      <c r="G41" s="173">
        <f>ROUND(E41*F41,2)</f>
        <v>0</v>
      </c>
      <c r="H41" s="172"/>
      <c r="I41" s="173">
        <f>ROUND(E41*H41,2)</f>
        <v>0</v>
      </c>
      <c r="J41" s="172"/>
      <c r="K41" s="173">
        <f>ROUND(E41*J41,2)</f>
        <v>0</v>
      </c>
      <c r="L41" s="173">
        <v>15</v>
      </c>
      <c r="M41" s="173">
        <f>G41*(1+L41/100)</f>
        <v>0</v>
      </c>
      <c r="N41" s="163">
        <v>0.0739</v>
      </c>
      <c r="O41" s="163">
        <f>ROUND(E41*N41,5)</f>
        <v>3.04801</v>
      </c>
      <c r="P41" s="163">
        <v>0</v>
      </c>
      <c r="Q41" s="163">
        <f>ROUND(E41*P41,5)</f>
        <v>0</v>
      </c>
      <c r="R41" s="163"/>
      <c r="S41" s="163"/>
      <c r="T41" s="164">
        <v>0.478</v>
      </c>
      <c r="U41" s="163">
        <f>ROUND(E41*T41,2)</f>
        <v>19.72</v>
      </c>
      <c r="V41" s="153"/>
      <c r="W41" s="153"/>
      <c r="X41" s="153"/>
      <c r="Y41" s="153"/>
      <c r="Z41" s="153"/>
      <c r="AA41" s="153"/>
      <c r="AB41" s="153"/>
      <c r="AC41" s="153"/>
      <c r="AD41" s="153"/>
      <c r="AE41" s="153" t="s">
        <v>96</v>
      </c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3"/>
      <c r="BA41" s="153"/>
      <c r="BB41" s="153"/>
      <c r="BC41" s="153"/>
      <c r="BD41" s="153"/>
      <c r="BE41" s="153"/>
      <c r="BF41" s="153"/>
      <c r="BG41" s="153"/>
      <c r="BH41" s="153"/>
    </row>
    <row r="42" spans="1:60" ht="12.75" outlineLevel="1">
      <c r="A42" s="154">
        <v>18</v>
      </c>
      <c r="B42" s="160" t="s">
        <v>146</v>
      </c>
      <c r="C42" s="195" t="s">
        <v>147</v>
      </c>
      <c r="D42" s="162" t="s">
        <v>114</v>
      </c>
      <c r="E42" s="169">
        <v>47.431749999999994</v>
      </c>
      <c r="F42" s="172"/>
      <c r="G42" s="173">
        <f>ROUND(E42*F42,2)</f>
        <v>0</v>
      </c>
      <c r="H42" s="172"/>
      <c r="I42" s="173">
        <f>ROUND(E42*H42,2)</f>
        <v>0</v>
      </c>
      <c r="J42" s="172"/>
      <c r="K42" s="173">
        <f>ROUND(E42*J42,2)</f>
        <v>0</v>
      </c>
      <c r="L42" s="173">
        <v>15</v>
      </c>
      <c r="M42" s="173">
        <f>G42*(1+L42/100)</f>
        <v>0</v>
      </c>
      <c r="N42" s="163">
        <v>0.176</v>
      </c>
      <c r="O42" s="163">
        <f>ROUND(E42*N42,5)</f>
        <v>8.34799</v>
      </c>
      <c r="P42" s="163">
        <v>0</v>
      </c>
      <c r="Q42" s="163">
        <f>ROUND(E42*P42,5)</f>
        <v>0</v>
      </c>
      <c r="R42" s="163"/>
      <c r="S42" s="163"/>
      <c r="T42" s="164">
        <v>0</v>
      </c>
      <c r="U42" s="163">
        <f>ROUND(E42*T42,2)</f>
        <v>0</v>
      </c>
      <c r="V42" s="153"/>
      <c r="W42" s="153"/>
      <c r="X42" s="153"/>
      <c r="Y42" s="153"/>
      <c r="Z42" s="153"/>
      <c r="AA42" s="153"/>
      <c r="AB42" s="153"/>
      <c r="AC42" s="153"/>
      <c r="AD42" s="153"/>
      <c r="AE42" s="153" t="s">
        <v>124</v>
      </c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3"/>
    </row>
    <row r="43" spans="1:60" ht="12.75" outlineLevel="1">
      <c r="A43" s="154"/>
      <c r="B43" s="160"/>
      <c r="C43" s="196" t="s">
        <v>148</v>
      </c>
      <c r="D43" s="165"/>
      <c r="E43" s="170">
        <v>47.43175</v>
      </c>
      <c r="F43" s="173"/>
      <c r="G43" s="173"/>
      <c r="H43" s="173"/>
      <c r="I43" s="173"/>
      <c r="J43" s="173"/>
      <c r="K43" s="173"/>
      <c r="L43" s="173"/>
      <c r="M43" s="173"/>
      <c r="N43" s="163"/>
      <c r="O43" s="163"/>
      <c r="P43" s="163"/>
      <c r="Q43" s="163"/>
      <c r="R43" s="163"/>
      <c r="S43" s="163"/>
      <c r="T43" s="164"/>
      <c r="U43" s="163"/>
      <c r="V43" s="153"/>
      <c r="W43" s="153"/>
      <c r="X43" s="153"/>
      <c r="Y43" s="153"/>
      <c r="Z43" s="153"/>
      <c r="AA43" s="153"/>
      <c r="AB43" s="153"/>
      <c r="AC43" s="153"/>
      <c r="AD43" s="153"/>
      <c r="AE43" s="153" t="s">
        <v>98</v>
      </c>
      <c r="AF43" s="153">
        <v>0</v>
      </c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  <c r="BF43" s="153"/>
      <c r="BG43" s="153"/>
      <c r="BH43" s="153"/>
    </row>
    <row r="44" spans="1:60" ht="12.75" outlineLevel="1">
      <c r="A44" s="154">
        <v>19</v>
      </c>
      <c r="B44" s="160" t="s">
        <v>149</v>
      </c>
      <c r="C44" s="195" t="s">
        <v>150</v>
      </c>
      <c r="D44" s="162" t="s">
        <v>151</v>
      </c>
      <c r="E44" s="169">
        <v>10</v>
      </c>
      <c r="F44" s="172"/>
      <c r="G44" s="173">
        <f>ROUND(E44*F44,2)</f>
        <v>0</v>
      </c>
      <c r="H44" s="172"/>
      <c r="I44" s="173">
        <f>ROUND(E44*H44,2)</f>
        <v>0</v>
      </c>
      <c r="J44" s="172"/>
      <c r="K44" s="173">
        <f>ROUND(E44*J44,2)</f>
        <v>0</v>
      </c>
      <c r="L44" s="173">
        <v>15</v>
      </c>
      <c r="M44" s="173">
        <f>G44*(1+L44/100)</f>
        <v>0</v>
      </c>
      <c r="N44" s="163">
        <v>0</v>
      </c>
      <c r="O44" s="163">
        <f>ROUND(E44*N44,5)</f>
        <v>0</v>
      </c>
      <c r="P44" s="163">
        <v>0</v>
      </c>
      <c r="Q44" s="163">
        <f>ROUND(E44*P44,5)</f>
        <v>0</v>
      </c>
      <c r="R44" s="163"/>
      <c r="S44" s="163"/>
      <c r="T44" s="164">
        <v>0</v>
      </c>
      <c r="U44" s="163">
        <f>ROUND(E44*T44,2)</f>
        <v>0</v>
      </c>
      <c r="V44" s="153"/>
      <c r="W44" s="153"/>
      <c r="X44" s="153"/>
      <c r="Y44" s="153"/>
      <c r="Z44" s="153"/>
      <c r="AA44" s="153"/>
      <c r="AB44" s="153"/>
      <c r="AC44" s="153"/>
      <c r="AD44" s="153"/>
      <c r="AE44" s="153" t="s">
        <v>96</v>
      </c>
      <c r="AF44" s="153"/>
      <c r="AG44" s="153"/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53"/>
      <c r="AY44" s="153"/>
      <c r="AZ44" s="153"/>
      <c r="BA44" s="153"/>
      <c r="BB44" s="153"/>
      <c r="BC44" s="153"/>
      <c r="BD44" s="153"/>
      <c r="BE44" s="153"/>
      <c r="BF44" s="153"/>
      <c r="BG44" s="153"/>
      <c r="BH44" s="153"/>
    </row>
    <row r="45" spans="1:31" ht="12.75">
      <c r="A45" s="155" t="s">
        <v>91</v>
      </c>
      <c r="B45" s="161" t="s">
        <v>60</v>
      </c>
      <c r="C45" s="197" t="s">
        <v>61</v>
      </c>
      <c r="D45" s="166"/>
      <c r="E45" s="171"/>
      <c r="F45" s="174"/>
      <c r="G45" s="174">
        <f>SUMIF(AE46:AE50,"&lt;&gt;NOR",G46:G50)</f>
        <v>0</v>
      </c>
      <c r="H45" s="174"/>
      <c r="I45" s="174">
        <f>SUM(I46:I50)</f>
        <v>0</v>
      </c>
      <c r="J45" s="174"/>
      <c r="K45" s="174">
        <f>SUM(K46:K50)</f>
        <v>0</v>
      </c>
      <c r="L45" s="174"/>
      <c r="M45" s="174">
        <f>SUM(M46:M50)</f>
        <v>0</v>
      </c>
      <c r="N45" s="167"/>
      <c r="O45" s="167">
        <f>SUM(O46:O50)</f>
        <v>20.48262</v>
      </c>
      <c r="P45" s="167"/>
      <c r="Q45" s="167">
        <f>SUM(Q46:Q50)</f>
        <v>0</v>
      </c>
      <c r="R45" s="167"/>
      <c r="S45" s="167"/>
      <c r="T45" s="168"/>
      <c r="U45" s="167">
        <f>SUM(U46:U50)</f>
        <v>17.590000000000003</v>
      </c>
      <c r="AE45" t="s">
        <v>92</v>
      </c>
    </row>
    <row r="46" spans="1:60" ht="22.5" outlineLevel="1">
      <c r="A46" s="154">
        <v>20</v>
      </c>
      <c r="B46" s="160" t="s">
        <v>152</v>
      </c>
      <c r="C46" s="195" t="s">
        <v>153</v>
      </c>
      <c r="D46" s="162" t="s">
        <v>151</v>
      </c>
      <c r="E46" s="169">
        <v>67</v>
      </c>
      <c r="F46" s="172"/>
      <c r="G46" s="173">
        <f>ROUND(E46*F46,2)</f>
        <v>0</v>
      </c>
      <c r="H46" s="172"/>
      <c r="I46" s="173">
        <f>ROUND(E46*H46,2)</f>
        <v>0</v>
      </c>
      <c r="J46" s="172"/>
      <c r="K46" s="173">
        <f>ROUND(E46*J46,2)</f>
        <v>0</v>
      </c>
      <c r="L46" s="173">
        <v>15</v>
      </c>
      <c r="M46" s="173">
        <f>G46*(1+L46/100)</f>
        <v>0</v>
      </c>
      <c r="N46" s="163">
        <v>0.11693</v>
      </c>
      <c r="O46" s="163">
        <f>ROUND(E46*N46,5)</f>
        <v>7.83431</v>
      </c>
      <c r="P46" s="163">
        <v>0</v>
      </c>
      <c r="Q46" s="163">
        <f>ROUND(E46*P46,5)</f>
        <v>0</v>
      </c>
      <c r="R46" s="163"/>
      <c r="S46" s="163"/>
      <c r="T46" s="164">
        <v>0.14</v>
      </c>
      <c r="U46" s="163">
        <f>ROUND(E46*T46,2)</f>
        <v>9.38</v>
      </c>
      <c r="V46" s="153"/>
      <c r="W46" s="153"/>
      <c r="X46" s="153"/>
      <c r="Y46" s="153"/>
      <c r="Z46" s="153"/>
      <c r="AA46" s="153"/>
      <c r="AB46" s="153"/>
      <c r="AC46" s="153"/>
      <c r="AD46" s="153"/>
      <c r="AE46" s="153" t="s">
        <v>96</v>
      </c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  <c r="AV46" s="153"/>
      <c r="AW46" s="153"/>
      <c r="AX46" s="153"/>
      <c r="AY46" s="153"/>
      <c r="AZ46" s="153"/>
      <c r="BA46" s="153"/>
      <c r="BB46" s="153"/>
      <c r="BC46" s="153"/>
      <c r="BD46" s="153"/>
      <c r="BE46" s="153"/>
      <c r="BF46" s="153"/>
      <c r="BG46" s="153"/>
      <c r="BH46" s="153"/>
    </row>
    <row r="47" spans="1:60" ht="12.75" outlineLevel="1">
      <c r="A47" s="154"/>
      <c r="B47" s="160"/>
      <c r="C47" s="196" t="s">
        <v>154</v>
      </c>
      <c r="D47" s="165"/>
      <c r="E47" s="170">
        <v>67</v>
      </c>
      <c r="F47" s="173"/>
      <c r="G47" s="173"/>
      <c r="H47" s="173"/>
      <c r="I47" s="173"/>
      <c r="J47" s="173"/>
      <c r="K47" s="173"/>
      <c r="L47" s="173"/>
      <c r="M47" s="173"/>
      <c r="N47" s="163"/>
      <c r="O47" s="163"/>
      <c r="P47" s="163"/>
      <c r="Q47" s="163"/>
      <c r="R47" s="163"/>
      <c r="S47" s="163"/>
      <c r="T47" s="164"/>
      <c r="U47" s="163"/>
      <c r="V47" s="153"/>
      <c r="W47" s="153"/>
      <c r="X47" s="153"/>
      <c r="Y47" s="153"/>
      <c r="Z47" s="153"/>
      <c r="AA47" s="153"/>
      <c r="AB47" s="153"/>
      <c r="AC47" s="153"/>
      <c r="AD47" s="153"/>
      <c r="AE47" s="153" t="s">
        <v>98</v>
      </c>
      <c r="AF47" s="153">
        <v>0</v>
      </c>
      <c r="AG47" s="153"/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153"/>
      <c r="AU47" s="153"/>
      <c r="AV47" s="153"/>
      <c r="AW47" s="153"/>
      <c r="AX47" s="153"/>
      <c r="AY47" s="153"/>
      <c r="AZ47" s="153"/>
      <c r="BA47" s="153"/>
      <c r="BB47" s="153"/>
      <c r="BC47" s="153"/>
      <c r="BD47" s="153"/>
      <c r="BE47" s="153"/>
      <c r="BF47" s="153"/>
      <c r="BG47" s="153"/>
      <c r="BH47" s="153"/>
    </row>
    <row r="48" spans="1:60" ht="12.75" outlineLevel="1">
      <c r="A48" s="154">
        <v>21</v>
      </c>
      <c r="B48" s="160" t="s">
        <v>155</v>
      </c>
      <c r="C48" s="195" t="s">
        <v>156</v>
      </c>
      <c r="D48" s="162" t="s">
        <v>151</v>
      </c>
      <c r="E48" s="169">
        <v>6</v>
      </c>
      <c r="F48" s="172"/>
      <c r="G48" s="173">
        <f>ROUND(E48*F48,2)</f>
        <v>0</v>
      </c>
      <c r="H48" s="172"/>
      <c r="I48" s="173">
        <f>ROUND(E48*H48,2)</f>
        <v>0</v>
      </c>
      <c r="J48" s="172"/>
      <c r="K48" s="173">
        <f>ROUND(E48*J48,2)</f>
        <v>0</v>
      </c>
      <c r="L48" s="173">
        <v>15</v>
      </c>
      <c r="M48" s="173">
        <f>G48*(1+L48/100)</f>
        <v>0</v>
      </c>
      <c r="N48" s="163">
        <v>0.188</v>
      </c>
      <c r="O48" s="163">
        <f>ROUND(E48*N48,5)</f>
        <v>1.128</v>
      </c>
      <c r="P48" s="163">
        <v>0</v>
      </c>
      <c r="Q48" s="163">
        <f>ROUND(E48*P48,5)</f>
        <v>0</v>
      </c>
      <c r="R48" s="163"/>
      <c r="S48" s="163"/>
      <c r="T48" s="164">
        <v>0.272</v>
      </c>
      <c r="U48" s="163">
        <f>ROUND(E48*T48,2)</f>
        <v>1.63</v>
      </c>
      <c r="V48" s="153"/>
      <c r="W48" s="153"/>
      <c r="X48" s="153"/>
      <c r="Y48" s="153"/>
      <c r="Z48" s="153"/>
      <c r="AA48" s="153"/>
      <c r="AB48" s="153"/>
      <c r="AC48" s="153"/>
      <c r="AD48" s="153"/>
      <c r="AE48" s="153" t="s">
        <v>96</v>
      </c>
      <c r="AF48" s="153"/>
      <c r="AG48" s="153"/>
      <c r="AH48" s="153"/>
      <c r="AI48" s="153"/>
      <c r="AJ48" s="153"/>
      <c r="AK48" s="153"/>
      <c r="AL48" s="153"/>
      <c r="AM48" s="153"/>
      <c r="AN48" s="153"/>
      <c r="AO48" s="153"/>
      <c r="AP48" s="153"/>
      <c r="AQ48" s="153"/>
      <c r="AR48" s="153"/>
      <c r="AS48" s="153"/>
      <c r="AT48" s="153"/>
      <c r="AU48" s="153"/>
      <c r="AV48" s="153"/>
      <c r="AW48" s="153"/>
      <c r="AX48" s="153"/>
      <c r="AY48" s="153"/>
      <c r="AZ48" s="153"/>
      <c r="BA48" s="153"/>
      <c r="BB48" s="153"/>
      <c r="BC48" s="153"/>
      <c r="BD48" s="153"/>
      <c r="BE48" s="153"/>
      <c r="BF48" s="153"/>
      <c r="BG48" s="153"/>
      <c r="BH48" s="153"/>
    </row>
    <row r="49" spans="1:60" ht="12.75" outlineLevel="1">
      <c r="A49" s="154">
        <v>22</v>
      </c>
      <c r="B49" s="160" t="s">
        <v>157</v>
      </c>
      <c r="C49" s="195" t="s">
        <v>158</v>
      </c>
      <c r="D49" s="162" t="s">
        <v>95</v>
      </c>
      <c r="E49" s="169">
        <v>4.5625</v>
      </c>
      <c r="F49" s="172"/>
      <c r="G49" s="173">
        <f>ROUND(E49*F49,2)</f>
        <v>0</v>
      </c>
      <c r="H49" s="172"/>
      <c r="I49" s="173">
        <f>ROUND(E49*H49,2)</f>
        <v>0</v>
      </c>
      <c r="J49" s="172"/>
      <c r="K49" s="173">
        <f>ROUND(E49*J49,2)</f>
        <v>0</v>
      </c>
      <c r="L49" s="173">
        <v>15</v>
      </c>
      <c r="M49" s="173">
        <f>G49*(1+L49/100)</f>
        <v>0</v>
      </c>
      <c r="N49" s="163">
        <v>2.525</v>
      </c>
      <c r="O49" s="163">
        <f>ROUND(E49*N49,5)</f>
        <v>11.52031</v>
      </c>
      <c r="P49" s="163">
        <v>0</v>
      </c>
      <c r="Q49" s="163">
        <f>ROUND(E49*P49,5)</f>
        <v>0</v>
      </c>
      <c r="R49" s="163"/>
      <c r="S49" s="163"/>
      <c r="T49" s="164">
        <v>1.442</v>
      </c>
      <c r="U49" s="163">
        <f>ROUND(E49*T49,2)</f>
        <v>6.58</v>
      </c>
      <c r="V49" s="153"/>
      <c r="W49" s="153"/>
      <c r="X49" s="153"/>
      <c r="Y49" s="153"/>
      <c r="Z49" s="153"/>
      <c r="AA49" s="153"/>
      <c r="AB49" s="153"/>
      <c r="AC49" s="153"/>
      <c r="AD49" s="153"/>
      <c r="AE49" s="153" t="s">
        <v>96</v>
      </c>
      <c r="AF49" s="153"/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  <c r="AV49" s="153"/>
      <c r="AW49" s="153"/>
      <c r="AX49" s="153"/>
      <c r="AY49" s="153"/>
      <c r="AZ49" s="153"/>
      <c r="BA49" s="153"/>
      <c r="BB49" s="153"/>
      <c r="BC49" s="153"/>
      <c r="BD49" s="153"/>
      <c r="BE49" s="153"/>
      <c r="BF49" s="153"/>
      <c r="BG49" s="153"/>
      <c r="BH49" s="153"/>
    </row>
    <row r="50" spans="1:60" ht="12.75" outlineLevel="1">
      <c r="A50" s="154"/>
      <c r="B50" s="160"/>
      <c r="C50" s="196" t="s">
        <v>159</v>
      </c>
      <c r="D50" s="165"/>
      <c r="E50" s="170">
        <v>4.5625</v>
      </c>
      <c r="F50" s="173"/>
      <c r="G50" s="173"/>
      <c r="H50" s="173"/>
      <c r="I50" s="173"/>
      <c r="J50" s="173"/>
      <c r="K50" s="173"/>
      <c r="L50" s="173"/>
      <c r="M50" s="173"/>
      <c r="N50" s="163"/>
      <c r="O50" s="163"/>
      <c r="P50" s="163"/>
      <c r="Q50" s="163"/>
      <c r="R50" s="163"/>
      <c r="S50" s="163"/>
      <c r="T50" s="164"/>
      <c r="U50" s="163"/>
      <c r="V50" s="153"/>
      <c r="W50" s="153"/>
      <c r="X50" s="153"/>
      <c r="Y50" s="153"/>
      <c r="Z50" s="153"/>
      <c r="AA50" s="153"/>
      <c r="AB50" s="153"/>
      <c r="AC50" s="153"/>
      <c r="AD50" s="153"/>
      <c r="AE50" s="153" t="s">
        <v>98</v>
      </c>
      <c r="AF50" s="153">
        <v>0</v>
      </c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  <c r="AZ50" s="153"/>
      <c r="BA50" s="153"/>
      <c r="BB50" s="153"/>
      <c r="BC50" s="153"/>
      <c r="BD50" s="153"/>
      <c r="BE50" s="153"/>
      <c r="BF50" s="153"/>
      <c r="BG50" s="153"/>
      <c r="BH50" s="153"/>
    </row>
    <row r="51" spans="1:31" ht="12.75">
      <c r="A51" s="155" t="s">
        <v>91</v>
      </c>
      <c r="B51" s="161" t="s">
        <v>62</v>
      </c>
      <c r="C51" s="197" t="s">
        <v>63</v>
      </c>
      <c r="D51" s="166"/>
      <c r="E51" s="171"/>
      <c r="F51" s="174"/>
      <c r="G51" s="174">
        <f>SUMIF(AE52:AE53,"&lt;&gt;NOR",G52:G53)</f>
        <v>0</v>
      </c>
      <c r="H51" s="174"/>
      <c r="I51" s="174">
        <f>SUM(I52:I53)</f>
        <v>0</v>
      </c>
      <c r="J51" s="174"/>
      <c r="K51" s="174">
        <f>SUM(K52:K53)</f>
        <v>0</v>
      </c>
      <c r="L51" s="174"/>
      <c r="M51" s="174">
        <f>SUM(M52:M53)</f>
        <v>0</v>
      </c>
      <c r="N51" s="167"/>
      <c r="O51" s="167">
        <f>SUM(O52:O53)</f>
        <v>0</v>
      </c>
      <c r="P51" s="167"/>
      <c r="Q51" s="167">
        <f>SUM(Q52:Q53)</f>
        <v>0</v>
      </c>
      <c r="R51" s="167"/>
      <c r="S51" s="167"/>
      <c r="T51" s="168"/>
      <c r="U51" s="167">
        <f>SUM(U52:U53)</f>
        <v>30.25</v>
      </c>
      <c r="AE51" t="s">
        <v>92</v>
      </c>
    </row>
    <row r="52" spans="1:60" ht="12.75" outlineLevel="1">
      <c r="A52" s="154">
        <v>23</v>
      </c>
      <c r="B52" s="160" t="s">
        <v>160</v>
      </c>
      <c r="C52" s="195" t="s">
        <v>161</v>
      </c>
      <c r="D52" s="162" t="s">
        <v>123</v>
      </c>
      <c r="E52" s="169">
        <v>77.57300000000001</v>
      </c>
      <c r="F52" s="172"/>
      <c r="G52" s="173">
        <f>ROUND(E52*F52,2)</f>
        <v>0</v>
      </c>
      <c r="H52" s="172"/>
      <c r="I52" s="173">
        <f>ROUND(E52*H52,2)</f>
        <v>0</v>
      </c>
      <c r="J52" s="172"/>
      <c r="K52" s="173">
        <f>ROUND(E52*J52,2)</f>
        <v>0</v>
      </c>
      <c r="L52" s="173">
        <v>15</v>
      </c>
      <c r="M52" s="173">
        <f>G52*(1+L52/100)</f>
        <v>0</v>
      </c>
      <c r="N52" s="163">
        <v>0</v>
      </c>
      <c r="O52" s="163">
        <f>ROUND(E52*N52,5)</f>
        <v>0</v>
      </c>
      <c r="P52" s="163">
        <v>0</v>
      </c>
      <c r="Q52" s="163">
        <f>ROUND(E52*P52,5)</f>
        <v>0</v>
      </c>
      <c r="R52" s="163"/>
      <c r="S52" s="163"/>
      <c r="T52" s="164">
        <v>0.39</v>
      </c>
      <c r="U52" s="163">
        <f>ROUND(E52*T52,2)</f>
        <v>30.25</v>
      </c>
      <c r="V52" s="153"/>
      <c r="W52" s="153"/>
      <c r="X52" s="153"/>
      <c r="Y52" s="153"/>
      <c r="Z52" s="153"/>
      <c r="AA52" s="153"/>
      <c r="AB52" s="153"/>
      <c r="AC52" s="153"/>
      <c r="AD52" s="153"/>
      <c r="AE52" s="153" t="s">
        <v>96</v>
      </c>
      <c r="AF52" s="153"/>
      <c r="AG52" s="153"/>
      <c r="AH52" s="153"/>
      <c r="AI52" s="153"/>
      <c r="AJ52" s="153"/>
      <c r="AK52" s="153"/>
      <c r="AL52" s="153"/>
      <c r="AM52" s="153"/>
      <c r="AN52" s="153"/>
      <c r="AO52" s="153"/>
      <c r="AP52" s="153"/>
      <c r="AQ52" s="153"/>
      <c r="AR52" s="153"/>
      <c r="AS52" s="153"/>
      <c r="AT52" s="153"/>
      <c r="AU52" s="153"/>
      <c r="AV52" s="153"/>
      <c r="AW52" s="153"/>
      <c r="AX52" s="153"/>
      <c r="AY52" s="153"/>
      <c r="AZ52" s="153"/>
      <c r="BA52" s="153"/>
      <c r="BB52" s="153"/>
      <c r="BC52" s="153"/>
      <c r="BD52" s="153"/>
      <c r="BE52" s="153"/>
      <c r="BF52" s="153"/>
      <c r="BG52" s="153"/>
      <c r="BH52" s="153"/>
    </row>
    <row r="53" spans="1:60" ht="12.75" outlineLevel="1">
      <c r="A53" s="154"/>
      <c r="B53" s="160"/>
      <c r="C53" s="196" t="s">
        <v>162</v>
      </c>
      <c r="D53" s="165"/>
      <c r="E53" s="170">
        <v>77.573</v>
      </c>
      <c r="F53" s="173"/>
      <c r="G53" s="173"/>
      <c r="H53" s="173"/>
      <c r="I53" s="173"/>
      <c r="J53" s="173"/>
      <c r="K53" s="173"/>
      <c r="L53" s="173"/>
      <c r="M53" s="173"/>
      <c r="N53" s="163"/>
      <c r="O53" s="163"/>
      <c r="P53" s="163"/>
      <c r="Q53" s="163"/>
      <c r="R53" s="163"/>
      <c r="S53" s="163"/>
      <c r="T53" s="164"/>
      <c r="U53" s="163"/>
      <c r="V53" s="153"/>
      <c r="W53" s="153"/>
      <c r="X53" s="153"/>
      <c r="Y53" s="153"/>
      <c r="Z53" s="153"/>
      <c r="AA53" s="153"/>
      <c r="AB53" s="153"/>
      <c r="AC53" s="153"/>
      <c r="AD53" s="153"/>
      <c r="AE53" s="153" t="s">
        <v>98</v>
      </c>
      <c r="AF53" s="153">
        <v>0</v>
      </c>
      <c r="AG53" s="153"/>
      <c r="AH53" s="153"/>
      <c r="AI53" s="153"/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53"/>
      <c r="AZ53" s="153"/>
      <c r="BA53" s="153"/>
      <c r="BB53" s="153"/>
      <c r="BC53" s="153"/>
      <c r="BD53" s="153"/>
      <c r="BE53" s="153"/>
      <c r="BF53" s="153"/>
      <c r="BG53" s="153"/>
      <c r="BH53" s="153"/>
    </row>
    <row r="54" spans="1:31" ht="12.75">
      <c r="A54" s="155" t="s">
        <v>91</v>
      </c>
      <c r="B54" s="161" t="s">
        <v>64</v>
      </c>
      <c r="C54" s="197" t="s">
        <v>26</v>
      </c>
      <c r="D54" s="166"/>
      <c r="E54" s="171"/>
      <c r="F54" s="174"/>
      <c r="G54" s="174">
        <f>SUMIF(AE55:AE59,"&lt;&gt;NOR",G55:G59)</f>
        <v>0</v>
      </c>
      <c r="H54" s="174"/>
      <c r="I54" s="174">
        <f>SUM(I55:I59)</f>
        <v>0</v>
      </c>
      <c r="J54" s="174"/>
      <c r="K54" s="174">
        <f>SUM(K55:K59)</f>
        <v>0</v>
      </c>
      <c r="L54" s="174"/>
      <c r="M54" s="174">
        <f>SUM(M55:M59)</f>
        <v>0</v>
      </c>
      <c r="N54" s="167"/>
      <c r="O54" s="167">
        <f>SUM(O55:O59)</f>
        <v>0</v>
      </c>
      <c r="P54" s="167"/>
      <c r="Q54" s="167">
        <f>SUM(Q55:Q59)</f>
        <v>0</v>
      </c>
      <c r="R54" s="167"/>
      <c r="S54" s="167"/>
      <c r="T54" s="168"/>
      <c r="U54" s="167">
        <f>SUM(U55:U59)</f>
        <v>0</v>
      </c>
      <c r="AE54" t="s">
        <v>92</v>
      </c>
    </row>
    <row r="55" spans="1:60" ht="12.75" outlineLevel="1">
      <c r="A55" s="154">
        <v>24</v>
      </c>
      <c r="B55" s="160" t="s">
        <v>163</v>
      </c>
      <c r="C55" s="195" t="s">
        <v>164</v>
      </c>
      <c r="D55" s="162" t="s">
        <v>165</v>
      </c>
      <c r="E55" s="169">
        <v>1</v>
      </c>
      <c r="F55" s="172"/>
      <c r="G55" s="173">
        <f>ROUND(E55*F55,2)</f>
        <v>0</v>
      </c>
      <c r="H55" s="172"/>
      <c r="I55" s="173">
        <f>ROUND(E55*H55,2)</f>
        <v>0</v>
      </c>
      <c r="J55" s="172"/>
      <c r="K55" s="173">
        <f>ROUND(E55*J55,2)</f>
        <v>0</v>
      </c>
      <c r="L55" s="173">
        <v>15</v>
      </c>
      <c r="M55" s="173">
        <f>G55*(1+L55/100)</f>
        <v>0</v>
      </c>
      <c r="N55" s="163">
        <v>0</v>
      </c>
      <c r="O55" s="163">
        <f>ROUND(E55*N55,5)</f>
        <v>0</v>
      </c>
      <c r="P55" s="163">
        <v>0</v>
      </c>
      <c r="Q55" s="163">
        <f>ROUND(E55*P55,5)</f>
        <v>0</v>
      </c>
      <c r="R55" s="163"/>
      <c r="S55" s="163"/>
      <c r="T55" s="164">
        <v>0</v>
      </c>
      <c r="U55" s="163">
        <f>ROUND(E55*T55,2)</f>
        <v>0</v>
      </c>
      <c r="V55" s="153"/>
      <c r="W55" s="153"/>
      <c r="X55" s="153"/>
      <c r="Y55" s="153"/>
      <c r="Z55" s="153"/>
      <c r="AA55" s="153"/>
      <c r="AB55" s="153"/>
      <c r="AC55" s="153"/>
      <c r="AD55" s="153"/>
      <c r="AE55" s="153" t="s">
        <v>96</v>
      </c>
      <c r="AF55" s="153"/>
      <c r="AG55" s="153"/>
      <c r="AH55" s="153"/>
      <c r="AI55" s="153"/>
      <c r="AJ55" s="153"/>
      <c r="AK55" s="153"/>
      <c r="AL55" s="153"/>
      <c r="AM55" s="153"/>
      <c r="AN55" s="153"/>
      <c r="AO55" s="153"/>
      <c r="AP55" s="153"/>
      <c r="AQ55" s="153"/>
      <c r="AR55" s="153"/>
      <c r="AS55" s="153"/>
      <c r="AT55" s="153"/>
      <c r="AU55" s="153"/>
      <c r="AV55" s="153"/>
      <c r="AW55" s="153"/>
      <c r="AX55" s="153"/>
      <c r="AY55" s="153"/>
      <c r="AZ55" s="153"/>
      <c r="BA55" s="153"/>
      <c r="BB55" s="153"/>
      <c r="BC55" s="153"/>
      <c r="BD55" s="153"/>
      <c r="BE55" s="153"/>
      <c r="BF55" s="153"/>
      <c r="BG55" s="153"/>
      <c r="BH55" s="153"/>
    </row>
    <row r="56" spans="1:60" ht="12.75" outlineLevel="1">
      <c r="A56" s="154">
        <v>25</v>
      </c>
      <c r="B56" s="160" t="s">
        <v>166</v>
      </c>
      <c r="C56" s="195" t="s">
        <v>167</v>
      </c>
      <c r="D56" s="162" t="s">
        <v>165</v>
      </c>
      <c r="E56" s="169">
        <v>1</v>
      </c>
      <c r="F56" s="172"/>
      <c r="G56" s="173">
        <f>ROUND(E56*F56,2)</f>
        <v>0</v>
      </c>
      <c r="H56" s="172"/>
      <c r="I56" s="173">
        <f>ROUND(E56*H56,2)</f>
        <v>0</v>
      </c>
      <c r="J56" s="172"/>
      <c r="K56" s="173">
        <f>ROUND(E56*J56,2)</f>
        <v>0</v>
      </c>
      <c r="L56" s="173">
        <v>15</v>
      </c>
      <c r="M56" s="173">
        <f>G56*(1+L56/100)</f>
        <v>0</v>
      </c>
      <c r="N56" s="163">
        <v>0</v>
      </c>
      <c r="O56" s="163">
        <f>ROUND(E56*N56,5)</f>
        <v>0</v>
      </c>
      <c r="P56" s="163">
        <v>0</v>
      </c>
      <c r="Q56" s="163">
        <f>ROUND(E56*P56,5)</f>
        <v>0</v>
      </c>
      <c r="R56" s="163"/>
      <c r="S56" s="163"/>
      <c r="T56" s="164">
        <v>0</v>
      </c>
      <c r="U56" s="163">
        <f>ROUND(E56*T56,2)</f>
        <v>0</v>
      </c>
      <c r="V56" s="153"/>
      <c r="W56" s="153"/>
      <c r="X56" s="153"/>
      <c r="Y56" s="153"/>
      <c r="Z56" s="153"/>
      <c r="AA56" s="153"/>
      <c r="AB56" s="153"/>
      <c r="AC56" s="153"/>
      <c r="AD56" s="153"/>
      <c r="AE56" s="153" t="s">
        <v>96</v>
      </c>
      <c r="AF56" s="153"/>
      <c r="AG56" s="153"/>
      <c r="AH56" s="153"/>
      <c r="AI56" s="153"/>
      <c r="AJ56" s="153"/>
      <c r="AK56" s="153"/>
      <c r="AL56" s="153"/>
      <c r="AM56" s="153"/>
      <c r="AN56" s="153"/>
      <c r="AO56" s="153"/>
      <c r="AP56" s="153"/>
      <c r="AQ56" s="153"/>
      <c r="AR56" s="153"/>
      <c r="AS56" s="153"/>
      <c r="AT56" s="153"/>
      <c r="AU56" s="153"/>
      <c r="AV56" s="153"/>
      <c r="AW56" s="153"/>
      <c r="AX56" s="153"/>
      <c r="AY56" s="153"/>
      <c r="AZ56" s="153"/>
      <c r="BA56" s="153"/>
      <c r="BB56" s="153"/>
      <c r="BC56" s="153"/>
      <c r="BD56" s="153"/>
      <c r="BE56" s="153"/>
      <c r="BF56" s="153"/>
      <c r="BG56" s="153"/>
      <c r="BH56" s="153"/>
    </row>
    <row r="57" spans="1:60" ht="12.75" outlineLevel="1">
      <c r="A57" s="154">
        <v>26</v>
      </c>
      <c r="B57" s="160" t="s">
        <v>168</v>
      </c>
      <c r="C57" s="195" t="s">
        <v>169</v>
      </c>
      <c r="D57" s="162" t="s">
        <v>0</v>
      </c>
      <c r="E57" s="169">
        <v>3</v>
      </c>
      <c r="F57" s="172"/>
      <c r="G57" s="173">
        <f>ROUND(E57*F57,2)</f>
        <v>0</v>
      </c>
      <c r="H57" s="172"/>
      <c r="I57" s="173">
        <f>ROUND(E57*H57,2)</f>
        <v>0</v>
      </c>
      <c r="J57" s="172"/>
      <c r="K57" s="173">
        <f>ROUND(E57*J57,2)</f>
        <v>0</v>
      </c>
      <c r="L57" s="173">
        <v>15</v>
      </c>
      <c r="M57" s="173">
        <f>G57*(1+L57/100)</f>
        <v>0</v>
      </c>
      <c r="N57" s="163">
        <v>0</v>
      </c>
      <c r="O57" s="163">
        <f>ROUND(E57*N57,5)</f>
        <v>0</v>
      </c>
      <c r="P57" s="163">
        <v>0</v>
      </c>
      <c r="Q57" s="163">
        <f>ROUND(E57*P57,5)</f>
        <v>0</v>
      </c>
      <c r="R57" s="163"/>
      <c r="S57" s="163"/>
      <c r="T57" s="164">
        <v>0</v>
      </c>
      <c r="U57" s="163">
        <f>ROUND(E57*T57,2)</f>
        <v>0</v>
      </c>
      <c r="V57" s="153"/>
      <c r="W57" s="153"/>
      <c r="X57" s="153"/>
      <c r="Y57" s="153"/>
      <c r="Z57" s="153"/>
      <c r="AA57" s="153"/>
      <c r="AB57" s="153"/>
      <c r="AC57" s="153"/>
      <c r="AD57" s="153"/>
      <c r="AE57" s="153" t="s">
        <v>96</v>
      </c>
      <c r="AF57" s="153"/>
      <c r="AG57" s="153"/>
      <c r="AH57" s="153"/>
      <c r="AI57" s="153"/>
      <c r="AJ57" s="153"/>
      <c r="AK57" s="153"/>
      <c r="AL57" s="153"/>
      <c r="AM57" s="153"/>
      <c r="AN57" s="153"/>
      <c r="AO57" s="153"/>
      <c r="AP57" s="153"/>
      <c r="AQ57" s="153"/>
      <c r="AR57" s="153"/>
      <c r="AS57" s="153"/>
      <c r="AT57" s="153"/>
      <c r="AU57" s="153"/>
      <c r="AV57" s="153"/>
      <c r="AW57" s="153"/>
      <c r="AX57" s="153"/>
      <c r="AY57" s="153"/>
      <c r="AZ57" s="153"/>
      <c r="BA57" s="153"/>
      <c r="BB57" s="153"/>
      <c r="BC57" s="153"/>
      <c r="BD57" s="153"/>
      <c r="BE57" s="153"/>
      <c r="BF57" s="153"/>
      <c r="BG57" s="153"/>
      <c r="BH57" s="153"/>
    </row>
    <row r="58" spans="1:60" ht="12.75" outlineLevel="1">
      <c r="A58" s="154">
        <v>27</v>
      </c>
      <c r="B58" s="160" t="s">
        <v>170</v>
      </c>
      <c r="C58" s="195" t="s">
        <v>171</v>
      </c>
      <c r="D58" s="162" t="s">
        <v>165</v>
      </c>
      <c r="E58" s="169">
        <v>0</v>
      </c>
      <c r="F58" s="172"/>
      <c r="G58" s="173">
        <f>ROUND(E58*F58,2)</f>
        <v>0</v>
      </c>
      <c r="H58" s="172"/>
      <c r="I58" s="173">
        <f>ROUND(E58*H58,2)</f>
        <v>0</v>
      </c>
      <c r="J58" s="172"/>
      <c r="K58" s="173">
        <f>ROUND(E58*J58,2)</f>
        <v>0</v>
      </c>
      <c r="L58" s="173">
        <v>15</v>
      </c>
      <c r="M58" s="173">
        <f>G58*(1+L58/100)</f>
        <v>0</v>
      </c>
      <c r="N58" s="163">
        <v>0</v>
      </c>
      <c r="O58" s="163">
        <f>ROUND(E58*N58,5)</f>
        <v>0</v>
      </c>
      <c r="P58" s="163">
        <v>0</v>
      </c>
      <c r="Q58" s="163">
        <f>ROUND(E58*P58,5)</f>
        <v>0</v>
      </c>
      <c r="R58" s="163"/>
      <c r="S58" s="163"/>
      <c r="T58" s="164">
        <v>0</v>
      </c>
      <c r="U58" s="163">
        <f>ROUND(E58*T58,2)</f>
        <v>0</v>
      </c>
      <c r="V58" s="153"/>
      <c r="W58" s="153"/>
      <c r="X58" s="153"/>
      <c r="Y58" s="153"/>
      <c r="Z58" s="153"/>
      <c r="AA58" s="153"/>
      <c r="AB58" s="153"/>
      <c r="AC58" s="153"/>
      <c r="AD58" s="153"/>
      <c r="AE58" s="153" t="s">
        <v>96</v>
      </c>
      <c r="AF58" s="153"/>
      <c r="AG58" s="153"/>
      <c r="AH58" s="153"/>
      <c r="AI58" s="153"/>
      <c r="AJ58" s="153"/>
      <c r="AK58" s="153"/>
      <c r="AL58" s="153"/>
      <c r="AM58" s="153"/>
      <c r="AN58" s="153"/>
      <c r="AO58" s="153"/>
      <c r="AP58" s="153"/>
      <c r="AQ58" s="153"/>
      <c r="AR58" s="153"/>
      <c r="AS58" s="153"/>
      <c r="AT58" s="153"/>
      <c r="AU58" s="153"/>
      <c r="AV58" s="153"/>
      <c r="AW58" s="153"/>
      <c r="AX58" s="153"/>
      <c r="AY58" s="153"/>
      <c r="AZ58" s="153"/>
      <c r="BA58" s="153"/>
      <c r="BB58" s="153"/>
      <c r="BC58" s="153"/>
      <c r="BD58" s="153"/>
      <c r="BE58" s="153"/>
      <c r="BF58" s="153"/>
      <c r="BG58" s="153"/>
      <c r="BH58" s="153"/>
    </row>
    <row r="59" spans="1:60" ht="12.75" outlineLevel="1">
      <c r="A59" s="183">
        <v>28</v>
      </c>
      <c r="B59" s="184" t="s">
        <v>172</v>
      </c>
      <c r="C59" s="198" t="s">
        <v>173</v>
      </c>
      <c r="D59" s="185" t="s">
        <v>165</v>
      </c>
      <c r="E59" s="186">
        <v>0</v>
      </c>
      <c r="F59" s="187"/>
      <c r="G59" s="188">
        <f>ROUND(E59*F59,2)</f>
        <v>0</v>
      </c>
      <c r="H59" s="187"/>
      <c r="I59" s="188">
        <f>ROUND(E59*H59,2)</f>
        <v>0</v>
      </c>
      <c r="J59" s="187"/>
      <c r="K59" s="188">
        <f>ROUND(E59*J59,2)</f>
        <v>0</v>
      </c>
      <c r="L59" s="188">
        <v>15</v>
      </c>
      <c r="M59" s="188">
        <f>G59*(1+L59/100)</f>
        <v>0</v>
      </c>
      <c r="N59" s="189">
        <v>0</v>
      </c>
      <c r="O59" s="189">
        <f>ROUND(E59*N59,5)</f>
        <v>0</v>
      </c>
      <c r="P59" s="189">
        <v>0</v>
      </c>
      <c r="Q59" s="189">
        <f>ROUND(E59*P59,5)</f>
        <v>0</v>
      </c>
      <c r="R59" s="189"/>
      <c r="S59" s="189"/>
      <c r="T59" s="190">
        <v>0</v>
      </c>
      <c r="U59" s="189">
        <f>ROUND(E59*T59,2)</f>
        <v>0</v>
      </c>
      <c r="V59" s="153"/>
      <c r="W59" s="153"/>
      <c r="X59" s="153"/>
      <c r="Y59" s="153"/>
      <c r="Z59" s="153"/>
      <c r="AA59" s="153"/>
      <c r="AB59" s="153"/>
      <c r="AC59" s="153"/>
      <c r="AD59" s="153"/>
      <c r="AE59" s="153" t="s">
        <v>96</v>
      </c>
      <c r="AF59" s="153"/>
      <c r="AG59" s="153"/>
      <c r="AH59" s="153"/>
      <c r="AI59" s="153"/>
      <c r="AJ59" s="153"/>
      <c r="AK59" s="153"/>
      <c r="AL59" s="153"/>
      <c r="AM59" s="153"/>
      <c r="AN59" s="153"/>
      <c r="AO59" s="153"/>
      <c r="AP59" s="153"/>
      <c r="AQ59" s="153"/>
      <c r="AR59" s="153"/>
      <c r="AS59" s="153"/>
      <c r="AT59" s="153"/>
      <c r="AU59" s="153"/>
      <c r="AV59" s="153"/>
      <c r="AW59" s="153"/>
      <c r="AX59" s="153"/>
      <c r="AY59" s="153"/>
      <c r="AZ59" s="153"/>
      <c r="BA59" s="153"/>
      <c r="BB59" s="153"/>
      <c r="BC59" s="153"/>
      <c r="BD59" s="153"/>
      <c r="BE59" s="153"/>
      <c r="BF59" s="153"/>
      <c r="BG59" s="153"/>
      <c r="BH59" s="153"/>
    </row>
    <row r="60" spans="1:30" ht="12.75">
      <c r="A60" s="6"/>
      <c r="B60" s="7" t="s">
        <v>174</v>
      </c>
      <c r="C60" s="199" t="s">
        <v>174</v>
      </c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AC60">
        <v>15</v>
      </c>
      <c r="AD60">
        <v>21</v>
      </c>
    </row>
    <row r="61" spans="1:31" ht="12.75">
      <c r="A61" s="191"/>
      <c r="B61" s="192">
        <v>26</v>
      </c>
      <c r="C61" s="200" t="s">
        <v>174</v>
      </c>
      <c r="D61" s="193"/>
      <c r="E61" s="193"/>
      <c r="F61" s="193"/>
      <c r="G61" s="194">
        <f>G8+G24+G45+G51+G54</f>
        <v>0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AC61">
        <f>SUMIF(L7:L59,AC60,G7:G59)</f>
        <v>0</v>
      </c>
      <c r="AD61">
        <f>SUMIF(L7:L59,AD60,G7:G59)</f>
        <v>0</v>
      </c>
      <c r="AE61" t="s">
        <v>175</v>
      </c>
    </row>
    <row r="62" spans="1:21" ht="12.75">
      <c r="A62" s="6"/>
      <c r="B62" s="7" t="s">
        <v>174</v>
      </c>
      <c r="C62" s="199" t="s">
        <v>174</v>
      </c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2.75">
      <c r="A63" s="6"/>
      <c r="B63" s="7" t="s">
        <v>174</v>
      </c>
      <c r="C63" s="199" t="s">
        <v>174</v>
      </c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2.75">
      <c r="A64" s="261">
        <v>33</v>
      </c>
      <c r="B64" s="261"/>
      <c r="C64" s="262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31" ht="12.75">
      <c r="A65" s="263"/>
      <c r="B65" s="264"/>
      <c r="C65" s="265"/>
      <c r="D65" s="264"/>
      <c r="E65" s="264"/>
      <c r="F65" s="264"/>
      <c r="G65" s="26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AE65" t="s">
        <v>176</v>
      </c>
    </row>
    <row r="66" spans="1:21" ht="12.75">
      <c r="A66" s="267"/>
      <c r="B66" s="268"/>
      <c r="C66" s="269"/>
      <c r="D66" s="268"/>
      <c r="E66" s="268"/>
      <c r="F66" s="268"/>
      <c r="G66" s="270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2.75">
      <c r="A67" s="267"/>
      <c r="B67" s="268"/>
      <c r="C67" s="269"/>
      <c r="D67" s="268"/>
      <c r="E67" s="268"/>
      <c r="F67" s="268"/>
      <c r="G67" s="270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2.75">
      <c r="A68" s="267"/>
      <c r="B68" s="268"/>
      <c r="C68" s="269"/>
      <c r="D68" s="268"/>
      <c r="E68" s="268"/>
      <c r="F68" s="268"/>
      <c r="G68" s="270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2.75">
      <c r="A69" s="271"/>
      <c r="B69" s="272"/>
      <c r="C69" s="273"/>
      <c r="D69" s="272"/>
      <c r="E69" s="272"/>
      <c r="F69" s="272"/>
      <c r="G69" s="274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2.75">
      <c r="A70" s="6"/>
      <c r="B70" s="7" t="s">
        <v>174</v>
      </c>
      <c r="C70" s="199" t="s">
        <v>174</v>
      </c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 spans="3:31" ht="12.75">
      <c r="C71" s="201"/>
      <c r="AE71" t="s">
        <v>177</v>
      </c>
    </row>
  </sheetData>
  <sheetProtection/>
  <mergeCells count="6">
    <mergeCell ref="A1:G1"/>
    <mergeCell ref="C2:G2"/>
    <mergeCell ref="C3:G3"/>
    <mergeCell ref="C4:G4"/>
    <mergeCell ref="A64:C64"/>
    <mergeCell ref="A65:G69"/>
  </mergeCells>
  <printOptions/>
  <pageMargins left="0.590551181102362" right="0.393700787401575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Radim</dc:creator>
  <cp:keywords/>
  <dc:description/>
  <cp:lastModifiedBy>Tereza Hubalová</cp:lastModifiedBy>
  <cp:lastPrinted>2014-02-28T09:52:57Z</cp:lastPrinted>
  <dcterms:created xsi:type="dcterms:W3CDTF">2009-04-08T07:15:50Z</dcterms:created>
  <dcterms:modified xsi:type="dcterms:W3CDTF">2018-06-08T00:07:06Z</dcterms:modified>
  <cp:category/>
  <cp:version/>
  <cp:contentType/>
  <cp:contentStatus/>
</cp:coreProperties>
</file>